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5.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6.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7.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442cfb515c2d4764" /></Relationships>
</file>

<file path=xl/workbook.xml><?xml version="1.0" encoding="utf-8"?>
<x:workbook xmlns:x="http://schemas.openxmlformats.org/spreadsheetml/2006/main">
  <x:sheets>
    <x:sheet xmlns:r="http://schemas.openxmlformats.org/officeDocument/2006/relationships" name="Overview" sheetId="1" r:id="Rec8d15c38f11452e"/>
    <x:sheet xmlns:r="http://schemas.openxmlformats.org/officeDocument/2006/relationships" name="Annual" sheetId="2" r:id="R0fd1c50d75974747"/>
    <x:sheet xmlns:r="http://schemas.openxmlformats.org/officeDocument/2006/relationships" name="Anchors" sheetId="3" r:id="R662fabad0b31401d"/>
    <x:sheet xmlns:r="http://schemas.openxmlformats.org/officeDocument/2006/relationships" name="Evidence" sheetId="4" r:id="R3df91fbba6a9488c"/>
    <x:sheet xmlns:r="http://schemas.openxmlformats.org/officeDocument/2006/relationships" name="CPI" sheetId="5" r:id="Rb34bc2acadd2448c"/>
    <x:sheet xmlns:r="http://schemas.openxmlformats.org/officeDocument/2006/relationships" name="Inputs" sheetId="6" r:id="R4cbd98cd97044097"/>
    <x:sheet xmlns:r="http://schemas.openxmlformats.org/officeDocument/2006/relationships" name="Sources" sheetId="7" r:id="R5a516dabc91a4c62"/>
  </x:sheets>
</x:workbook>
</file>

<file path=xl/comments1.xml><?xml version="1.0" encoding="utf-8"?>
<x:comments xmlns:x="http://schemas.openxmlformats.org/spreadsheetml/2006/main">
  <x:authors>
    <x:author>tc={F98C6405-7F9A-4954-5EB5-F21D58F316F6}</x:author>
    <x:author>tc={FFA1F39A-012D-F411-9A7E-D2848697BE8A}</x:author>
    <x:author>tc={E93FCAC1-3C0A-3278-8FE5-515DF4D209C4}</x:author>
    <x:author>tc={222D3AEE-FF2F-DAED-31F5-DC10FEB311F9}</x:author>
    <x:author>tc={AF559FF4-40F6-0BF1-3DE3-DC05A9F664C5}</x:author>
    <x:author>tc={67398210-2501-C26E-2A79-4BE2D32709F8}</x:author>
    <x:author>tc={D7BDC705-D75E-7919-0A98-79D89060C523}</x:author>
    <x:author>tc={6AE8D1DF-C01B-2872-2435-DE528A5BE574}</x:author>
    <x:author>tc={5DD88AB3-F072-1CFD-2EEF-545AAD966ABD}</x:author>
    <x:author>tc={A3005ED6-4DB2-F78D-C62E-B6796976599F}</x:author>
    <x:author>tc={D38F4341-064F-9E12-831B-6136E58E44E8}</x:author>
    <x:author>tc={901A6573-F456-8BFD-60B2-BFC9A109FDB6}</x:author>
    <x:author>tc={9EE18F61-5FAE-8C3F-810E-652F59CA91C7}</x:author>
    <x:author>tc={D30BB2C2-F742-43E1-39AB-8904C8E9BB24}</x:author>
    <x:author>tc={65422F51-0A17-FF0D-005F-3B324052E165}</x:author>
    <x:author>tc={42E374EB-C60F-645F-1E92-757B01F6081B}</x:author>
    <x:author>tc={B270C607-0854-1B13-7130-861057888BC2}</x:author>
    <x:author>tc={23D202CF-9EA8-2286-8580-D6E7B0A37B71}</x:author>
  </x:authors>
  <x:commentList>
    <x:comment ref="D6" authorId="0">
      <x:text>
        <x:r>
          <x:t>[Threaded comment]
Your version of Excel allows you to read this threaded comment; however, any edits to it will get removed if the file is opened in a newer version of Excel. Learn more: https://go.microsoft.com/fwlink/?linkid=870924
Comment:
    https://www.curbsideclassic.com/curbside-classics-european/coal-1968-porsche-912-soft-window-targa-and-the-number-that-shall-never-be-spoken/
Price was a little over USD 7,000. The plotted 7,000 is a rounded lower-threshold proxy, not an exact transaction.
Published figure; fee basis not normalized</x:t>
        </x:r>
      </x:text>
    </x:comment>
    <x:comment ref="D7" authorId="1">
      <x:text>
        <x:r>
          <x:t>[Threaded comment]
Your version of Excel allows you to read this threaded comment; however, any edits to it will get removed if the file is opened in a newer version of Excel. Learn more: https://go.microsoft.com/fwlink/?linkid=870924
Comment:
    https://www.sportscarmarket.com/profile/1968-porsche-912-soft-window-targa
Restored example; secondary auction review.
Published figure; fee basis not normalized</x:t>
        </x:r>
      </x:text>
    </x:comment>
    <x:comment ref="D8" authorId="2">
      <x:text>
        <x:r>
          <x:t>[Threaded comment]
Your version of Excel allows you to read this threaded comment; however, any edits to it will get removed if the file is opened in a newer version of Excel. Learn more: https://go.microsoft.com/fwlink/?linkid=870924
Comment:
    https://rmsothebys.com/auctions/az07/lots/r154-1968-porsche-912-softwindow-targa/
Published soft-window Targa sale.
Published figure; fee basis not normalized</x:t>
        </x:r>
      </x:text>
    </x:comment>
    <x:comment ref="D9" authorId="3">
      <x:text>
        <x:r>
          <x:t>[Threaded comment]
Your version of Excel allows you to read this threaded comment; however, any edits to it will get removed if the file is opened in a newer version of Excel. Learn more: https://go.microsoft.com/fwlink/?linkid=870924
Comment:
    https://rmsothebys.com/auctions/af13/lots/r530-1968-porsche-912-targa/
Targa; rear-window type unconfirmed. Not an anchor.
Published figure; fee basis not normalized</x:t>
        </x:r>
      </x:text>
    </x:comment>
    <x:comment ref="D10" authorId="4">
      <x:text>
        <x:r>
          <x:t>[Threaded comment]
Your version of Excel allows you to read this threaded comment; however, any edits to it will get removed if the file is opened in a newer version of Excel. Learn more: https://go.microsoft.com/fwlink/?linkid=870924
Comment:
    https://rmsothebys.com/auctions/fl17/lots/r0024-1968-porsche-912-softwindow-targa/
Well-restored example according to auction house.
Published figure; fee basis not normalized</x:t>
        </x:r>
      </x:text>
    </x:comment>
    <x:comment ref="D11" authorId="5">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https://bringatrailer.com/listing/1968-porsche-912-soft-window-targa-6/
Later restored and resold in 2020. Not a constant-condition pair.
Winning bid; buyer fee additional</x:t>
        </x:r>
      </x:text>
    </x:comment>
    <x:comment ref="D12" authorId="6">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https://bringatrailer.com/listing/1968-porsche-912-soft-window-targa-9/
Refurbished Polo Red example.
Winning bid; buyer fee additional</x:t>
        </x:r>
      </x:text>
    </x:comment>
    <x:comment ref="D13" authorId="7">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https://bringatrailer.com/listing/1968-porsche-912-soft-window-targa-11/
Same chassis as E06 after extensive restoration.
Winning bid; buyer fee additional</x:t>
        </x:r>
      </x:text>
    </x:comment>
    <x:comment ref="D14" authorId="8">
      <x:text>
        <x:r>
          <x:t>[Threaded comment]
Your version of Excel allows you to read this threaded comment; however, any edits to it will get removed if the file is opened in a newer version of Excel. Learn more: https://go.microsoft.com/fwlink/?linkid=870924
Comment:
    https://rmsothebys.com/auctions/0521/lots/r0065-1968-porsche-912-softwindow-targa/
Tangerine example; auction-house result.
Published figure; fee basis not normalized</x:t>
        </x:r>
      </x:text>
    </x:comment>
    <x:comment ref="D15" authorId="9">
      <x:text>
        <x:r>
          <x:t>[Threaded comment]
Your version of Excel allows you to read this threaded comment; however, any edits to it will get removed if the file is opened in a newer version of Excel. Learn more: https://go.microsoft.com/fwlink/?linkid=870924
Comment:
    https://www.goodingco.com/lot/1968-porsche-912-soft-window-targa
Highest published result in this selected sample; treated separately, not a market peak.
Published figure; fee basis not normalized</x:t>
        </x:r>
      </x:text>
    </x:comment>
    <x:comment ref="D16" authorId="10">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https://bringatrailer.com/listing/1968-porsche-912-soft-window-targa-19/
Paint and corrosion issues disclosed; not a central anchor.
Winning bid; buyer fee additional</x:t>
        </x:r>
      </x:text>
    </x:comment>
    <x:comment ref="D17" authorId="11">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https://bringatrailer.com/listing/1968-porsche-912-soft-window-targa-20/
Five-speed; used as one of four selected 2024 observations.
Winning bid; buyer fee additional</x:t>
        </x:r>
      </x:text>
    </x:comment>
    <x:comment ref="D18" authorId="12">
      <x:text>
        <x:r>
          <x:t>[Threaded comment]
Your version of Excel allows you to read this threaded comment; however, any edits to it will get removed if the file is opened in a newer version of Excel. Learn more: https://go.microsoft.com/fwlink/?linkid=870924
Comment:
    https://www.pcarmarket.com/auction/1968-porsche-912-soft-window-targa-4/
Recommissioned example; platform price. Year cross-checked with event listing.
Winning bid; buyer fee additional</x:t>
        </x:r>
      </x:text>
    </x:comment>
    <x:comment ref="D19" authorId="13">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https://bringatrailer.com/listing/1968-porsche-912-soft-window-targa-21/
Recent engine/transmission work; five-speed.
Winning bid; buyer fee additional</x:t>
        </x:r>
      </x:text>
    </x:comment>
    <x:comment ref="D20" authorId="14">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https://bringatrailer.com/listing/1968-porsche-912-soft-window-targa-23/
Refurbished example; FOUR-speed. Retained in broad soft-window sample, not identical to Marc’s five-speed.
Winning bid; buyer fee additional</x:t>
        </x:r>
      </x:text>
    </x:comment>
    <x:comment ref="D21" authorId="15">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https://bringatrailer.com/listing/1968-porsche-912-soft-window-targa-24/
Colour change and repaired collision disclosed; five-speed.
Winning bid; buyer fee additional</x:t>
        </x:r>
      </x:text>
    </x:comment>
    <x:comment ref="D22" authorId="16">
      <x:text>
        <x:r>
          <x:t>[Threaded comment]
Your version of Excel allows you to read this threaded comment; however, any edits to it will get removed if the file is opened in a newer version of Excel. Learn more: https://go.microsoft.com/fwlink/?linkid=870924
Comment:
    https://www.pcarmarket.com/auction/1968-porsche-912-soft-window-targa-5
Restoration project; not a normal-condition valuation.
Winning bid; buyer fee additional</x:t>
        </x:r>
      </x:text>
    </x:comment>
    <x:comment ref="D23" authorId="17">
      <x:text>
        <x:r>
          <x:t>[Threaded comment]
Your version of Excel allows you to read this threaded comment; however, any edits to it will get removed if the file is opened in a newer version of Excel. Learn more: https://go.microsoft.com/fwlink/?linkid=870924
Comment:
    https://bringatrailer.com/listing/1968-porsche-912-soft-window-targa-27/
Four-speed project with mechanical and corrosion issues.
Winning bid; buyer fee additional</x:t>
        </x:r>
      </x:text>
    </x:comment>
  </x:commentList>
</x:comments>
</file>

<file path=xl/comments2.xml><?xml version="1.0" encoding="utf-8"?>
<x:comments xmlns:x="http://schemas.openxmlformats.org/spreadsheetml/2006/main">
  <x:authors>
    <x:author>tc={B01046E5-33C3-C497-B9F8-835CA3F8BE6F}</x:author>
    <x:author>tc={14217D38-F128-FEBF-7B3A-A22D2195F4A6}</x:author>
    <x:author>tc={605AE281-317D-E50D-015E-5AEE1815ECB5}</x:author>
    <x:author>tc={EB025687-36F7-D5D1-0E9B-0B9C7E19D1F1}</x:author>
    <x:author>tc={D553C61E-2BBA-5FAB-95CE-06F5F95039FA}</x:author>
    <x:author>tc={DE518D55-FD5A-A7D9-880D-2A18DE76BA60}</x:author>
    <x:author>tc={6A1C367C-11E2-82BD-B64B-DE8282CDF295}</x:author>
    <x:author>tc={ADF2989E-7C10-2A75-C77E-8F5765980FEF}</x:author>
    <x:author>tc={3CB1A4CA-EFC3-4A81-DC3D-8DCF54CF1715}</x:author>
    <x:author>tc={4ED50893-FAFD-9291-7AC1-0D9D2EB10A6F}</x:author>
    <x:author>tc={7F62AB20-318F-B0B4-5F7D-95E770CE6B36}</x:author>
    <x:author>tc={C62355C3-2EFE-CEEE-069A-64300001B76B}</x:author>
    <x:author>tc={4FAD58CB-38EA-CE4B-CD46-2C5DE6514D9C}</x:author>
    <x:author>tc={8CE988B0-42CC-9D0C-52D2-8180D545AC4E}</x:author>
    <x:author>tc={1BA06C7F-3D03-224E-13F1-DFAE5515E747}</x:author>
    <x:author>tc={C469AF59-5ED5-22D4-6E7B-440FCCBCDFEF}</x:author>
    <x:author>tc={FC6D3135-36DC-E3D1-A298-23ECC2BCDE5F}</x:author>
    <x:author>tc={A0E1D3B4-D4EE-A496-CA44-399EDCED88DE}</x:author>
    <x:author>tc={10E7DE8D-FF88-60E2-F8ED-98ED94B5E14C}</x:author>
    <x:author>tc={F5481279-904D-DE42-A922-8B0970B082DB}</x:author>
    <x:author>tc={101B713E-7D1D-D394-B320-704D38DE205D}</x:author>
    <x:author>tc={41C38620-EDC3-4E2C-3092-2C64AAD1E012}</x:author>
    <x:author>tc={1DDCF484-3B61-3DB0-3638-8C5D2B24402A}</x:author>
    <x:author>tc={7BAF89EB-B016-FB6A-1779-D781C9EA508B}</x:author>
    <x:author>tc={08D246D6-02C5-2C93-F4A5-DC838B784598}</x:author>
    <x:author>tc={CB42D1E4-DEC2-C8D9-ABEF-3B1ABF80C003}</x:author>
    <x:author>tc={356335B3-7177-3CC2-15F1-3CC0D67F6CD5}</x:author>
    <x:author>tc={D74232EF-D469-648C-E5B6-8E5788DD3774}</x:author>
    <x:author>tc={9434505B-0AE8-9D18-7D5B-5E65DEEBB8E5}</x:author>
    <x:author>tc={8E08B6A5-0FE7-7235-9EC2-F6AEC6DA4B5A}</x:author>
    <x:author>tc={71F1E231-2C3E-58A5-BFBA-9CAD7EEEF448}</x:author>
    <x:author>tc={2CA01D07-FBCA-9D2F-AB03-06B0A087E96C}</x:author>
    <x:author>tc={1F698D8F-C0A1-5B08-FFF9-D784CEC2AABC}</x:author>
    <x:author>tc={B3A86112-6AF8-7CB2-4AC0-59DD75E61355}</x:author>
    <x:author>tc={1E1E75E3-00E9-54F9-2714-6F55E7927F98}</x:author>
    <x:author>tc={7AD524EB-82DA-DC3C-E3C2-F73A386B802F}</x:author>
    <x:author>tc={AD267A94-4508-D02D-1B57-7F6AF78A148A}</x:author>
    <x:author>tc={B30C0E1A-CD4E-A5F1-8C1B-DD35A3C9370B}</x:author>
    <x:author>tc={8CDEEE64-2681-3CE8-132B-AD95D33A91A7}</x:author>
    <x:author>tc={71EFE8DE-6A34-7CF4-B024-9C0E3475D0A1}</x:author>
    <x:author>tc={2100B64C-8968-0C34-49D4-CB3039BDE098}</x:author>
    <x:author>tc={7B8DACD4-5DA5-BAEF-CB34-03B45483D467}</x:author>
    <x:author>tc={D575EC39-3351-BEEF-37F3-C8156D833982}</x:author>
    <x:author>tc={8B945AD7-87B9-7AD8-14F6-60519401233B}</x:author>
    <x:author>tc={833F3626-AF66-012D-7464-5232253BD9BB}</x:author>
    <x:author>tc={B5F53075-1544-EE3F-9BEE-E49C6C800E8E}</x:author>
    <x:author>tc={E6920C05-AFD2-AA51-468A-9B012DFEA157}</x:author>
    <x:author>tc={32F54460-0F00-B1AA-893F-437087524390}</x:author>
    <x:author>tc={12D19ADE-D3CF-AB51-15A9-90BBCE66BB51}</x:author>
    <x:author>tc={C79D81C3-7A22-9A00-574F-5E0FB737D668}</x:author>
    <x:author>tc={1242E060-3373-7163-7355-EA19EB25007D}</x:author>
    <x:author>tc={2AB8F700-496F-0342-F25A-85D99FCE2C0D}</x:author>
    <x:author>tc={79C9A714-C7C6-0938-6C1B-95EE2094D883}</x:author>
    <x:author>tc={A46D9622-373B-6DA2-4F95-1868D2FFFA43}</x:author>
    <x:author>tc={B85AA5DC-48A9-852E-CA30-DD3D4C07A4F0}</x:author>
    <x:author>tc={654A65F3-D5AD-6B2F-1614-3C6E0AF47652}</x:author>
    <x:author>tc={CCA8907F-A185-AF16-AE0D-448CC5A8BB17}</x:author>
    <x:author>tc={EDA2412C-6550-925F-DE20-16B94F401B91}</x:author>
    <x:author>tc={B1C00685-5B50-9DB9-95DF-FB76FDC12B38}</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7" authorId="1">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8" authorId="2">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9" authorId="3">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0" authorId="4">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1" authorId="5">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2" authorId="6">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3" authorId="7">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4" authorId="8">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5" authorId="9">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6" authorId="10">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7" authorId="11">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8" authorId="12">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19" authorId="13">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0" authorId="14">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1" authorId="15">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2" authorId="16">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3" authorId="17">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4" authorId="18">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5" authorId="19">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6" authorId="20">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7" authorId="21">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8" authorId="22">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29" authorId="23">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0" authorId="24">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1" authorId="25">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2" authorId="26">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3" authorId="27">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4" authorId="28">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5" authorId="29">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6" authorId="30">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7" authorId="31">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8" authorId="32">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39" authorId="33">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0" authorId="34">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1" authorId="35">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2" authorId="36">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3" authorId="37">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4" authorId="38">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5" authorId="39">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6" authorId="40">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7" authorId="41">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8" authorId="42">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49" authorId="43">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0" authorId="44">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1" authorId="45">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2" authorId="46">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3" authorId="47">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4" authorId="48">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5" authorId="49">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6" authorId="50">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7" authorId="51">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8" authorId="52">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59" authorId="53">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60" authorId="54">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61" authorId="55">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62" authorId="56">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63" authorId="57">
      <x:text>
        <x:r>
          <x:t>[Threaded comment]
Your version of Excel allows you to read this threaded comment; however, any edits to it will get removed if the file is opened in a newer version of Excel. Learn more: https://go.microsoft.com/fwlink/?linkid=870924
Comment:
    https://www.minneapolisfed.org/about-us/monetary-policy/inflation-calculator/consumer-price-index-1913-
Published rounded annual reference</x:t>
        </x:r>
      </x:text>
    </x:comment>
    <x:comment ref="B64" authorId="58">
      <x:text>
        <x:r>
          <x:t>[Threaded comment]
Your version of Excel allows you to read this threaded comment; however, any edits to it will get removed if the file is opened in a newer version of Excel. Learn more: https://go.microsoft.com/fwlink/?linkid=870924
Comment:
    https://fred.stlouisfed.org/data/CPIAUCNS
August 2026 snapshot</x:t>
        </x:r>
      </x:text>
    </x:comment>
  </x:commentList>
</x:comments>
</file>

<file path=xl/comments3.xml><?xml version="1.0" encoding="utf-8"?>
<x:comments xmlns:x="http://schemas.openxmlformats.org/spreadsheetml/2006/main">
  <x:authors>
    <x:author>tc={17544239-A52C-E506-30F3-A5B2937EB9A4}</x:author>
    <x:author>tc={E1B6629B-DD65-8D27-354C-C273BE73A8BA}</x:author>
    <x:author>tc={5C2E89A6-BF0E-F434-1934-4B0C752EF45E}</x:author>
    <x:author>tc={3A109591-BA7B-8D18-EB02-F8544D1F5C93}</x:author>
    <x:author>tc={B12485D0-E644-2031-E4D1-45AA283ED803}</x:author>
    <x:author>tc={C29FD46F-750D-390B-20DF-0D7CCCBD5A70}</x:author>
    <x:author>tc={EE67BC1E-C2D0-E9C8-3902-43F30CF309B4}</x:author>
    <x:author>tc={4661AC32-1553-B80B-9E01-C836FAF52D0B}</x:author>
    <x:author>tc={AAB15088-CC6C-AE41-1EA5-CCEA5400B956}</x:author>
    <x:author>tc={4481BD04-5EA7-6870-B71E-A771BC7D9D01}</x:author>
    <x:author>tc={0E746AC2-C92D-332B-DB0F-04DBD8D49EC6}</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https://targamarc.com/
Owner website: chassis 12871136; California delivery; Dutch MY1968 list price NLG 23,100. Not the invoice paid for this chassis.</x:t>
        </x:r>
      </x:text>
    </x:comment>
    <x:comment ref="B7" authorId="1">
      <x:text>
        <x:r>
          <x:t>[Threaded comment]
Your version of Excel allows you to read this threaded comment; however, any edits to it will get removed if the file is opened in a newer version of Excel. Learn more: https://go.microsoft.com/fwlink/?linkid=870924
Comment:
    https://www.ecb.europa.eu/stats/policy_and_exchange_rates/euro_reference_exchange_rates/html/eurofxref-graph-usd.en.html
24 September 2026: EUR 1 = USD 1.1367. EUR displays are translations at this single fixed rate, not historical FX or European market valuations.</x:t>
        </x:r>
      </x:text>
    </x:comment>
    <x:comment ref="B8" authorId="2">
      <x:text>
        <x:r>
          <x:t>[Threaded comment]
Your version of Excel allows you to read this threaded comment; however, any edits to it will get removed if the file is opened in a newer version of Excel. Learn more: https://go.microsoft.com/fwlink/?linkid=870924
Comment:
    https://fred.stlouisfed.org/data/CPIAUCNS
CPI-U, all items, US city average, not seasonally adjusted, 1982–84=100. August 2026 index 334.980; data updated 11 September 2026. Used as the constant-purchasing-power reference, not a full-year 2026 average.</x:t>
        </x:r>
      </x:text>
    </x:comment>
    <x:comment ref="B9" authorId="3">
      <x:text>
        <x:r>
          <x:t>[Threaded comment]
Your version of Excel allows you to read this threaded comment; however, any edits to it will get removed if the file is opened in a newer version of Excel. Learn more: https://go.microsoft.com/fwlink/?linkid=870924
Comment:
    https://targamarc.com/
Owner website: chassis 12871136; California delivery; Dutch MY1968 list price NLG 23,100. Not the invoice paid for this chassis.</x:t>
        </x:r>
      </x:text>
    </x:comment>
    <x:comment ref="B10" authorId="4">
      <x:text>
        <x:r>
          <x:t>[Threaded comment]
Your version of Excel allows you to read this threaded comment; however, any edits to it will get removed if the file is opened in a newer version of Excel. Learn more: https://go.microsoft.com/fwlink/?linkid=870924
Comment:
    https://www.ecb.europa.eu/euro/exchange/nl/html/index.en.html
Fixed redenomination: EUR 1 = NLG 2.20371. Nominal redenomination is not inflation adjustment.</x:t>
        </x:r>
      </x:text>
    </x:comment>
    <x:comment ref="B11" authorId="5">
      <x:text>
        <x:r>
          <x:t>[Threaded comment]
Your version of Excel allows you to read this threaded comment; however, any edits to it will get removed if the file is opened in a newer version of Excel. Learn more: https://go.microsoft.com/fwlink/?linkid=870924
Comment:
    https://www.jdpower.com/cars/1968/porsche/912/2-door-targa
Original MSRP USD 5,350; current quoted low/average/high retail USD 41,900 / 63,800 / 112,900. Broad Targa guide; no separate soft-window classification in the retrieved page. Guide effective date not stated; access date only.</x:t>
        </x:r>
      </x:text>
    </x:comment>
    <x:comment ref="B12" authorId="6">
      <x:text>
        <x:r>
          <x:t>[Threaded comment]
Your version of Excel allows you to read this threaded comment; however, any edits to it will get removed if the file is opened in a newer version of Excel. Learn more: https://go.microsoft.com/fwlink/?linkid=870924
Comment:
    https://www.jdpower.com/cars/1968/porsche/912/2-door-targa
Original MSRP USD 5,350; current quoted low/average/high retail USD 41,900 / 63,800 / 112,900. Broad Targa guide; no separate soft-window classification in the retrieved page. Guide effective date not stated; access date only.</x:t>
        </x:r>
      </x:text>
    </x:comment>
    <x:comment ref="B13" authorId="7">
      <x:text>
        <x:r>
          <x:t>[Threaded comment]
Your version of Excel allows you to read this threaded comment; however, any edits to it will get removed if the file is opened in a newer version of Excel. Learn more: https://go.microsoft.com/fwlink/?linkid=870924
Comment:
    https://www.jdpower.com/cars/1968/porsche/912/2-door-targa
Original MSRP USD 5,350; current quoted low/average/high retail USD 41,900 / 63,800 / 112,900. Broad Targa guide; no separate soft-window classification in the retrieved page. Guide effective date not stated; access date only.</x:t>
        </x:r>
      </x:text>
    </x:comment>
    <x:comment ref="B14" authorId="8">
      <x:text>
        <x:r>
          <x:t>[Threaded comment]
Your version of Excel allows you to read this threaded comment; however, any edits to it will get removed if the file is opened in a newer version of Excel. Learn more: https://go.microsoft.com/fwlink/?linkid=870924
Comment:
    https://www.jdpower.com/cars/1968/porsche/912/2-door-targa
Original MSRP USD 5,350; current quoted low/average/high retail USD 41,900 / 63,800 / 112,900. Broad Targa guide; no separate soft-window classification in the retrieved page. Guide effective date not stated; access date only.</x:t>
        </x:r>
      </x:text>
    </x:comment>
    <x:comment ref="B15" authorId="9">
      <x:text>
        <x:r>
          <x:t>[Threaded comment]
Your version of Excel allows you to read this threaded comment; however, any edits to it will get removed if the file is opened in a newer version of Excel. Learn more: https://go.microsoft.com/fwlink/?linkid=870924
Comment:
    https://www.curbsideclassic.com/curbside-classics-european/coal-1968-porsche-912-soft-window-targa-and-the-number-that-shall-never-be-spoken/
Retrospective account of a 2000 purchase for a little over USD 7,000. Approximate recollection, not an inspected invoice. Car subsequently restored.</x:t>
        </x:r>
      </x:text>
    </x:comment>
    <x:comment ref="B16" authorId="10">
      <x:text>
        <x:r>
          <x:t>[Threaded comment]
Your version of Excel allows you to read this threaded comment; however, any edits to it will get removed if the file is opened in a newer version of Excel. Learn more: https://go.microsoft.com/fwlink/?linkid=870924
Comment:
    Editorial display assumption, not a sourced market fact.</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00"/>
    <x:numFmt numFmtId="201" formatCode="0.000"/>
    <x:numFmt numFmtId="202" formatCode="0.00000"/>
    <x:numFmt numFmtId="203" formatCode="#,##0;[Red](#,##0);&quot;-&quot;"/>
    <x:numFmt numFmtId="204" formatCode="#,##0.000;[Red](#,##0.000);&quot;-&quot;"/>
    <x:numFmt numFmtId="205" formatCode="0.0&quot;x&quot;"/>
    <x:numFmt numFmtId="206" formatCode="0.00&quot;x&quot;"/>
  </x:numFmts>
  <x:fonts count="11">
    <x:font>
      <x:sz val="11"/>
      <x:name val="Carlito"/>
    </x:font>
    <x:font>
      <x:sz val="11"/>
      <x:name val="Arial"/>
    </x:font>
    <x:font>
      <x:sz val="10"/>
      <x:name val="Arial"/>
    </x:font>
    <x:font>
      <x:b/>
      <x:sz val="20"/>
      <x:color rgb="FFFFFFFF"/>
      <x:name val="Arial"/>
    </x:font>
    <x:font>
      <x:sz val="10"/>
      <x:color rgb="FF66625A"/>
      <x:name val="Arial"/>
    </x:font>
    <x:font>
      <x:b/>
      <x:sz val="9"/>
      <x:color rgb="FF20201E"/>
      <x:name val="Arial"/>
    </x:font>
    <x:font>
      <x:sz val="10"/>
      <x:color rgb="FF0000FF"/>
      <x:name val="Arial"/>
    </x:font>
    <x:font>
      <x:sz val="11"/>
      <x:color rgb="FF20201E"/>
      <x:name val="Arial"/>
    </x:font>
    <x:font>
      <x:sz val="10"/>
      <x:color rgb="FF008000"/>
      <x:name val="Arial"/>
    </x:font>
    <x:font>
      <x:sz val="10"/>
      <x:color rgb="FF000000"/>
      <x:name val="Arial"/>
    </x:font>
    <x:font>
      <x:sz val="10"/>
      <x:color rgb="FF66625A"/>
      <x:name val="Carlito"/>
    </x:font>
  </x:fonts>
  <x:fills count="7">
    <x:fill>
      <x:patternFill patternType="none"/>
    </x:fill>
    <x:fill>
      <x:patternFill patternType="gray125"/>
    </x:fill>
    <x:fill>
      <x:patternFill patternType="solid">
        <x:fgColor rgb="FF20201E"/>
      </x:patternFill>
    </x:fill>
    <x:fill>
      <x:patternFill patternType="solid">
        <x:fgColor rgb="FFEDE9E1"/>
      </x:patternFill>
    </x:fill>
    <x:fill>
      <x:patternFill patternType="solid">
        <x:fgColor rgb="FFFFFF00"/>
      </x:patternFill>
    </x:fill>
    <x:fill>
      <x:patternFill patternType="solid">
        <x:fgColor rgb="FFF4E8DE"/>
      </x:patternFill>
    </x:fill>
    <x:fill>
      <x:patternFill patternType="solid">
        <x:fgColor rgb="FFF6F1E9"/>
      </x:patternFill>
    </x:fill>
  </x:fills>
  <x:borders count="2">
    <x:border/>
    <x:border/>
  </x:borders>
  <x:cellStyleXfs count="1">
    <x:xf numFmtId="0" fontId="0" fillId="0" borderId="0"/>
  </x:cellStyleXfs>
  <x:cellXfs count="140">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2" fillId="0" borderId="0" xfId="0" applyNumberFormat="1" applyFont="1" applyFill="1" applyBorder="1"/>
    <x:xf numFmtId="0" fontId="2" fillId="0" borderId="1"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2" fillId="2" borderId="1" xfId="0" applyNumberFormat="1" applyFont="1" applyFill="1" applyBorder="1"/>
    <x:xf numFmtId="0" fontId="3" fillId="2" borderId="1"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1" xfId="0" applyNumberFormat="1" applyFont="1" applyFill="1" applyBorder="1"/>
    <x:xf numFmtId="0" fontId="4" fillId="0" borderId="1" xfId="0" applyNumberFormat="1" applyFont="1" applyFill="1" applyBorder="1" applyAlignment="1">
      <x:alignment wrapText="1"/>
    </x:xf>
    <x:xf numFmtId="0" fontId="2"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wrapText="1"/>
    </x:xf>
    <x:xf numFmtId="0" fontId="2" fillId="3" borderId="1" xfId="0" applyNumberFormat="1" applyFont="1" applyFill="1" applyBorder="1"/>
    <x:xf numFmtId="0" fontId="5" fillId="3" borderId="1" xfId="0" applyNumberFormat="1" applyFont="1" applyFill="1" applyBorder="1"/>
    <x:xf numFmtId="0" fontId="5" fillId="3" borderId="1" xfId="0" applyNumberFormat="1" applyFont="1" applyFill="1" applyBorder="1" applyAlignment="1">
      <x:alignment wrapText="1"/>
    </x:xf>
    <x:xf numFmtId="0" fontId="6" fillId="0" borderId="0" xfId="0" applyNumberFormat="1" applyFont="1" applyFill="1" applyBorder="1"/>
    <x:xf numFmtId="0" fontId="6" fillId="0" borderId="1" xfId="0" applyNumberFormat="1" applyFont="1" applyFill="1" applyBorder="1"/>
    <x:xf numFmtId="0" fontId="2" fillId="0" borderId="0" xfId="0" applyNumberFormat="1" applyFont="1" applyFill="1" applyBorder="1" applyAlignment="1">
      <x:alignment wrapText="1"/>
    </x:xf>
    <x:xf numFmtId="0" fontId="2" fillId="0" borderId="1" xfId="0" applyNumberFormat="1" applyFont="1" applyFill="1" applyBorder="1" applyAlignment="1">
      <x:alignment wrapText="1"/>
    </x:xf>
    <x:xf numFmtId="200" fontId="6" fillId="0" borderId="0" xfId="0" applyNumberFormat="1" applyFont="1" applyFill="1" applyBorder="1"/>
    <x:xf numFmtId="200" fontId="6" fillId="0" borderId="1" xfId="0" applyNumberFormat="1" applyFont="1" applyFill="1" applyBorder="1"/>
    <x:xf numFmtId="201" fontId="6" fillId="0" borderId="0" xfId="0" applyNumberFormat="1" applyFont="1" applyFill="1" applyBorder="1"/>
    <x:xf numFmtId="201" fontId="6" fillId="0" borderId="1" xfId="0" applyNumberFormat="1" applyFont="1" applyFill="1" applyBorder="1"/>
    <x:xf numFmtId="202" fontId="6" fillId="0" borderId="0" xfId="0" applyNumberFormat="1" applyFont="1" applyFill="1" applyBorder="1"/>
    <x:xf numFmtId="202" fontId="6" fillId="0" borderId="1" xfId="0" applyNumberFormat="1" applyFont="1" applyFill="1" applyBorder="1"/>
    <x:xf numFmtId="0" fontId="6" fillId="4" borderId="0" xfId="0" applyNumberFormat="1" applyFont="1" applyFill="1" applyBorder="1"/>
    <x:xf numFmtId="0" fontId="6" fillId="4" borderId="1" xfId="0" applyNumberFormat="1" applyFont="1" applyFill="1" applyBorder="1"/>
    <x:xf numFmtId="0" fontId="2"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2"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2" fillId="0" borderId="0" xfId="0" applyNumberFormat="1" applyFont="1" applyFill="1" applyBorder="1">
      <x:extLst>
        <x:ext uri="{C7286773-470A-42A8-94C5-96B5CB345126}">
          <xfpb:xfComplement xmlns:xfpb="http://schemas.microsoft.com/office/spreadsheetml/2022/featurepropertybag" i="0"/>
        </x:ext>
      </x:extLst>
    </x:xf>
    <x:xf numFmtId="0" fontId="2" fillId="0" borderId="1" xfId="0" applyNumberFormat="1" applyFont="1" applyFill="1" applyBorder="1">
      <x:extLst>
        <x:ext uri="{C7286773-470A-42A8-94C5-96B5CB345126}">
          <xfpb:xfComplement xmlns:xfpb="http://schemas.microsoft.com/office/spreadsheetml/2022/featurepropertybag" i="0"/>
        </x:ext>
      </x:extLst>
    </x:xf>
    <x:xf numFmtId="203" fontId="2" fillId="0" borderId="0" xfId="0" applyNumberFormat="1" applyFont="1" applyFill="1" applyBorder="1"/>
    <x:xf numFmtId="203" fontId="2" fillId="0" borderId="1" xfId="0" applyNumberFormat="1" applyFont="1" applyFill="1" applyBorder="1"/>
    <x:xf numFmtId="203" fontId="6" fillId="0" borderId="0" xfId="0" applyNumberFormat="1" applyFont="1" applyFill="1" applyBorder="1"/>
    <x:xf numFmtId="203" fontId="6" fillId="0" borderId="1" xfId="0" applyNumberFormat="1" applyFont="1" applyFill="1" applyBorder="1"/>
    <x:xf numFmtId="203" fontId="6" fillId="4" borderId="0" xfId="0" applyNumberFormat="1" applyFont="1" applyFill="1" applyBorder="1"/>
    <x:xf numFmtId="203" fontId="6" fillId="4" borderId="1" xfId="0" applyNumberFormat="1" applyFont="1" applyFill="1" applyBorder="1"/>
    <x:xf numFmtId="203" fontId="8" fillId="0" borderId="0" xfId="0" applyNumberFormat="1" applyFont="1" applyFill="1" applyBorder="1"/>
    <x:xf numFmtId="203" fontId="8" fillId="0" borderId="1" xfId="0" applyNumberFormat="1" applyFont="1" applyFill="1" applyBorder="1"/>
    <x:xf numFmtId="204" fontId="6" fillId="0" borderId="0" xfId="0" applyNumberFormat="1" applyFont="1" applyFill="1" applyBorder="1"/>
    <x:xf numFmtId="204" fontId="6" fillId="0" borderId="1" xfId="0" applyNumberFormat="1" applyFont="1" applyFill="1" applyBorder="1"/>
    <x:xf numFmtId="200" fontId="2" fillId="0" borderId="0" xfId="0" applyNumberFormat="1" applyFont="1" applyFill="1" applyBorder="1"/>
    <x:xf numFmtId="200" fontId="2" fillId="0" borderId="1" xfId="0" applyNumberFormat="1" applyFont="1" applyFill="1" applyBorder="1"/>
    <x:xf numFmtId="204" fontId="2" fillId="0" borderId="0" xfId="0" applyNumberFormat="1" applyFont="1" applyFill="1" applyBorder="1"/>
    <x:xf numFmtId="204" fontId="2" fillId="0" borderId="1" xfId="0" applyNumberFormat="1" applyFont="1" applyFill="1" applyBorder="1"/>
    <x:xf numFmtId="203" fontId="9" fillId="0" borderId="0" xfId="0" applyNumberFormat="1" applyFont="1" applyFill="1" applyBorder="1"/>
    <x:xf numFmtId="203" fontId="9" fillId="0" borderId="1" xfId="0" applyNumberFormat="1" applyFont="1" applyFill="1" applyBorder="1"/>
    <x:xf numFmtId="0" fontId="8" fillId="0" borderId="0" xfId="0" applyNumberFormat="1" applyFont="1" applyFill="1" applyBorder="1"/>
    <x:xf numFmtId="0" fontId="8" fillId="0" borderId="1" xfId="0" applyNumberFormat="1" applyFont="1" applyFill="1" applyBorder="1"/>
    <x:xf numFmtId="200" fontId="9" fillId="0" borderId="0" xfId="0" applyNumberFormat="1" applyFont="1" applyFill="1" applyBorder="1"/>
    <x:xf numFmtId="200" fontId="9" fillId="0" borderId="1" xfId="0" applyNumberFormat="1" applyFont="1" applyFill="1" applyBorder="1"/>
    <x:xf numFmtId="204" fontId="8" fillId="0" borderId="0" xfId="0" applyNumberFormat="1" applyFont="1" applyFill="1" applyBorder="1"/>
    <x:xf numFmtId="204" fontId="8" fillId="0" borderId="1" xfId="0" applyNumberFormat="1" applyFont="1" applyFill="1" applyBorder="1"/>
    <x:xf numFmtId="0" fontId="2" fillId="6" borderId="0" xfId="0" applyNumberFormat="1" applyFont="1" applyFill="1" applyBorder="1"/>
    <x:xf numFmtId="203" fontId="9" fillId="6" borderId="0" xfId="0" applyNumberFormat="1" applyFont="1" applyFill="1" applyBorder="1"/>
    <x:xf numFmtId="203" fontId="8" fillId="6" borderId="0" xfId="0" applyNumberFormat="1" applyFont="1" applyFill="1" applyBorder="1"/>
    <x:xf numFmtId="0" fontId="8" fillId="6" borderId="0" xfId="0" applyNumberFormat="1" applyFont="1" applyFill="1" applyBorder="1"/>
    <x:xf numFmtId="200" fontId="9" fillId="6" borderId="0" xfId="0" applyNumberFormat="1" applyFont="1" applyFill="1" applyBorder="1"/>
    <x:xf numFmtId="204" fontId="8" fillId="6" borderId="0" xfId="0" applyNumberFormat="1" applyFont="1" applyFill="1" applyBorder="1"/>
    <x:xf numFmtId="0" fontId="2" fillId="6" borderId="1" xfId="0" applyNumberFormat="1" applyFont="1" applyFill="1" applyBorder="1"/>
    <x:xf numFmtId="203" fontId="9" fillId="6" borderId="1" xfId="0" applyNumberFormat="1" applyFont="1" applyFill="1" applyBorder="1"/>
    <x:xf numFmtId="203" fontId="8" fillId="6" borderId="1" xfId="0" applyNumberFormat="1" applyFont="1" applyFill="1" applyBorder="1"/>
    <x:xf numFmtId="0" fontId="8" fillId="6" borderId="1" xfId="0" applyNumberFormat="1" applyFont="1" applyFill="1" applyBorder="1"/>
    <x:xf numFmtId="200" fontId="9" fillId="6" borderId="1" xfId="0" applyNumberFormat="1" applyFont="1" applyFill="1" applyBorder="1"/>
    <x:xf numFmtId="204" fontId="8" fillId="6" borderId="1" xfId="0" applyNumberFormat="1" applyFont="1" applyFill="1" applyBorder="1"/>
    <x:xf numFmtId="205" fontId="2" fillId="0" borderId="0" xfId="0" applyNumberFormat="1" applyFont="1" applyFill="1" applyBorder="1"/>
    <x:xf numFmtId="205" fontId="2" fillId="0" borderId="1" xfId="0" applyNumberFormat="1" applyFont="1" applyFill="1" applyBorder="1"/>
    <x:xf numFmtId="206" fontId="2" fillId="0" borderId="0" xfId="0" applyNumberFormat="1" applyFont="1" applyFill="1" applyBorder="1"/>
    <x:xf numFmtId="206" fontId="2" fillId="0" borderId="1" xfId="0" applyNumberFormat="1" applyFont="1" applyFill="1" applyBorder="1"/>
    <x:xf numFmtId="0" fontId="10" fillId="0" borderId="0" xfId="0" applyNumberFormat="1" applyFont="1" applyFill="1" applyBorder="1"/>
    <x:xf numFmtId="0" fontId="10" fillId="0" borderId="0" xfId="0" applyNumberFormat="1" applyFont="1" applyFill="1" applyBorder="1" applyAlignment="1">
      <x:alignment wrapText="1"/>
    </x:xf>
    <x:xf numFmtId="0" fontId="10" fillId="0" borderId="1" xfId="0" applyNumberFormat="1" applyFont="1" applyFill="1" applyBorder="1"/>
    <x:xf numFmtId="0" fontId="10" fillId="0" borderId="1" xfId="0" applyNumberFormat="1" applyFont="1" applyFill="1" applyBorder="1" applyAlignment="1">
      <x:alignment wrapText="1"/>
    </x:xf>
    <x:xf numFmtId="0" fontId="3" fillId="2"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203"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205" fontId="2" fillId="0" borderId="0" xfId="0" applyNumberFormat="1" applyFont="1" applyFill="1" applyBorder="1" applyAlignment="1">
      <x:alignment vertical="center"/>
    </x:xf>
    <x:xf numFmtId="206" fontId="2" fillId="0" borderId="0" xfId="0" applyNumberFormat="1" applyFont="1" applyFill="1" applyBorder="1" applyAlignment="1">
      <x:alignment vertical="center"/>
    </x:xf>
    <x:xf numFmtId="0" fontId="7" fillId="5" borderId="0" xfId="0" applyNumberFormat="1" applyFont="1" applyFill="1" applyBorder="1" applyAlignment="1">
      <x:alignment vertical="center" wrapText="1"/>
    </x:xf>
    <x:xf numFmtId="0" fontId="3" fillId="2" borderId="1" xfId="0" applyNumberFormat="1" applyFont="1" applyFill="1" applyBorder="1" applyAlignment="1">
      <x:alignment vertical="center"/>
    </x:xf>
    <x:xf numFmtId="0" fontId="2" fillId="0" borderId="1" xfId="0" applyNumberFormat="1" applyFont="1" applyFill="1" applyBorder="1" applyAlignment="1">
      <x:alignment vertical="center"/>
    </x:xf>
    <x:xf numFmtId="0" fontId="4" fillId="0" borderId="1" xfId="0" applyNumberFormat="1" applyFont="1" applyFill="1" applyBorder="1" applyAlignment="1">
      <x:alignment vertical="center" wrapText="1"/>
    </x:xf>
    <x:xf numFmtId="0" fontId="5" fillId="3" borderId="1" xfId="0" applyNumberFormat="1" applyFont="1" applyFill="1" applyBorder="1" applyAlignment="1">
      <x:alignment vertical="center" wrapText="1"/>
    </x:xf>
    <x:xf numFmtId="203" fontId="2" fillId="0" borderId="1" xfId="0" applyNumberFormat="1" applyFont="1" applyFill="1" applyBorder="1" applyAlignment="1">
      <x:alignment vertical="center"/>
    </x:xf>
    <x:xf numFmtId="0" fontId="2" fillId="0" borderId="1" xfId="0" applyNumberFormat="1" applyFont="1" applyFill="1" applyBorder="1" applyAlignment="1">
      <x:alignment vertical="center" wrapText="1"/>
    </x:xf>
    <x:xf numFmtId="205" fontId="2" fillId="0" borderId="1" xfId="0" applyNumberFormat="1" applyFont="1" applyFill="1" applyBorder="1" applyAlignment="1">
      <x:alignment vertical="center"/>
    </x:xf>
    <x:xf numFmtId="206" fontId="2" fillId="0" borderId="1" xfId="0" applyNumberFormat="1" applyFont="1" applyFill="1" applyBorder="1" applyAlignment="1">
      <x:alignment vertical="center"/>
    </x:xf>
    <x:xf numFmtId="0" fontId="7" fillId="5" borderId="1" xfId="0" applyNumberFormat="1" applyFont="1" applyFill="1" applyBorder="1" applyAlignment="1">
      <x:alignment vertical="center" wrapText="1"/>
    </x:xf>
    <x:xf numFmtId="203" fontId="9" fillId="0" borderId="0" xfId="0" applyNumberFormat="1" applyFont="1" applyFill="1" applyBorder="1" applyAlignment="1">
      <x:alignment vertical="center"/>
    </x:xf>
    <x:xf numFmtId="203" fontId="8" fillId="0" borderId="0" xfId="0" applyNumberFormat="1" applyFont="1" applyFill="1" applyBorder="1" applyAlignment="1">
      <x:alignment vertical="center"/>
    </x:xf>
    <x:xf numFmtId="0" fontId="8" fillId="0" borderId="0" xfId="0" applyNumberFormat="1" applyFont="1" applyFill="1" applyBorder="1" applyAlignment="1">
      <x:alignment vertical="center"/>
    </x:xf>
    <x:xf numFmtId="200" fontId="9" fillId="0" borderId="0" xfId="0" applyNumberFormat="1" applyFont="1" applyFill="1" applyBorder="1" applyAlignment="1">
      <x:alignment vertical="center"/>
    </x:xf>
    <x:xf numFmtId="204" fontId="8" fillId="0" borderId="0" xfId="0" applyNumberFormat="1" applyFont="1" applyFill="1" applyBorder="1" applyAlignment="1">
      <x:alignment vertical="center"/>
    </x:xf>
    <x:xf numFmtId="0" fontId="2" fillId="6" borderId="0" xfId="0" applyNumberFormat="1" applyFont="1" applyFill="1" applyBorder="1" applyAlignment="1">
      <x:alignment vertical="center"/>
    </x:xf>
    <x:xf numFmtId="203" fontId="9" fillId="6" borderId="0" xfId="0" applyNumberFormat="1" applyFont="1" applyFill="1" applyBorder="1" applyAlignment="1">
      <x:alignment vertical="center"/>
    </x:xf>
    <x:xf numFmtId="203" fontId="8" fillId="6" borderId="0" xfId="0" applyNumberFormat="1" applyFont="1" applyFill="1" applyBorder="1" applyAlignment="1">
      <x:alignment vertical="center"/>
    </x:xf>
    <x:xf numFmtId="0" fontId="8" fillId="6" borderId="0" xfId="0" applyNumberFormat="1" applyFont="1" applyFill="1" applyBorder="1" applyAlignment="1">
      <x:alignment vertical="center"/>
    </x:xf>
    <x:xf numFmtId="200" fontId="9" fillId="6" borderId="0" xfId="0" applyNumberFormat="1" applyFont="1" applyFill="1" applyBorder="1" applyAlignment="1">
      <x:alignment vertical="center"/>
    </x:xf>
    <x:xf numFmtId="204" fontId="8" fillId="6" borderId="0" xfId="0" applyNumberFormat="1" applyFont="1" applyFill="1" applyBorder="1" applyAlignment="1">
      <x:alignment vertical="center"/>
    </x:xf>
    <x:xf numFmtId="203" fontId="9" fillId="0" borderId="1" xfId="0" applyNumberFormat="1" applyFont="1" applyFill="1" applyBorder="1" applyAlignment="1">
      <x:alignment vertical="center"/>
    </x:xf>
    <x:xf numFmtId="203" fontId="8" fillId="0" borderId="1" xfId="0" applyNumberFormat="1" applyFont="1" applyFill="1" applyBorder="1" applyAlignment="1">
      <x:alignment vertical="center"/>
    </x:xf>
    <x:xf numFmtId="0" fontId="8" fillId="0" borderId="1" xfId="0" applyNumberFormat="1" applyFont="1" applyFill="1" applyBorder="1" applyAlignment="1">
      <x:alignment vertical="center"/>
    </x:xf>
    <x:xf numFmtId="200" fontId="9" fillId="0" borderId="1" xfId="0" applyNumberFormat="1" applyFont="1" applyFill="1" applyBorder="1" applyAlignment="1">
      <x:alignment vertical="center"/>
    </x:xf>
    <x:xf numFmtId="204" fontId="8" fillId="0" borderId="1" xfId="0" applyNumberFormat="1" applyFont="1" applyFill="1" applyBorder="1" applyAlignment="1">
      <x:alignment vertical="center"/>
    </x:xf>
    <x:xf numFmtId="0" fontId="2" fillId="6" borderId="1" xfId="0" applyNumberFormat="1" applyFont="1" applyFill="1" applyBorder="1" applyAlignment="1">
      <x:alignment vertical="center"/>
    </x:xf>
    <x:xf numFmtId="203" fontId="9" fillId="6" borderId="1" xfId="0" applyNumberFormat="1" applyFont="1" applyFill="1" applyBorder="1" applyAlignment="1">
      <x:alignment vertical="center"/>
    </x:xf>
    <x:xf numFmtId="203" fontId="8" fillId="6" borderId="1" xfId="0" applyNumberFormat="1" applyFont="1" applyFill="1" applyBorder="1" applyAlignment="1">
      <x:alignment vertical="center"/>
    </x:xf>
    <x:xf numFmtId="0" fontId="8" fillId="6" borderId="1" xfId="0" applyNumberFormat="1" applyFont="1" applyFill="1" applyBorder="1" applyAlignment="1">
      <x:alignment vertical="center"/>
    </x:xf>
    <x:xf numFmtId="200" fontId="9" fillId="6" borderId="1" xfId="0" applyNumberFormat="1" applyFont="1" applyFill="1" applyBorder="1" applyAlignment="1">
      <x:alignment vertical="center"/>
    </x:xf>
    <x:xf numFmtId="204" fontId="8" fillId="6" borderId="1" xfId="0" applyNumberFormat="1" applyFont="1" applyFill="1" applyBorder="1" applyAlignment="1">
      <x:alignment vertical="center"/>
    </x:xf>
    <x:xf numFmtId="203" fontId="6" fillId="4" borderId="0" xfId="0" applyNumberFormat="1" applyFont="1" applyFill="1" applyBorder="1" applyAlignment="1">
      <x:alignment vertical="center"/>
    </x:xf>
    <x:xf numFmtId="0" fontId="2"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203" fontId="6" fillId="0" borderId="0" xfId="0" applyNumberFormat="1" applyFont="1" applyFill="1" applyBorder="1" applyAlignment="1">
      <x:alignment vertical="center"/>
    </x:xf>
    <x:xf numFmtId="203" fontId="6" fillId="4" borderId="1" xfId="0" applyNumberFormat="1" applyFont="1" applyFill="1" applyBorder="1" applyAlignment="1">
      <x:alignment vertical="center"/>
    </x:xf>
    <x:xf numFmtId="0" fontId="2" fillId="0" borderId="1" xfId="0" applyNumberFormat="1" applyFont="1" applyFill="1" applyBorder="1" applyAlignment="1">
      <x:alignment vertical="center"/>
      <x:extLst>
        <x:ext uri="{C7286773-470A-42A8-94C5-96B5CB345126}">
          <xfpb:xfComplement xmlns:xfpb="http://schemas.microsoft.com/office/spreadsheetml/2022/featurepropertybag" i="0"/>
        </x:ext>
      </x:extLst>
    </x:xf>
    <x:xf numFmtId="203" fontId="6" fillId="0" borderId="1" xfId="0" applyNumberFormat="1" applyFont="1" applyFill="1" applyBorder="1" applyAlignment="1">
      <x:alignment vertical="center"/>
    </x:xf>
    <x:xf numFmtId="204" fontId="6" fillId="0" borderId="0" xfId="0" applyNumberFormat="1" applyFont="1" applyFill="1" applyBorder="1" applyAlignment="1">
      <x:alignment vertical="center"/>
    </x:xf>
    <x:xf numFmtId="204" fontId="6" fillId="0" borderId="1" xfId="0" applyNumberFormat="1" applyFont="1" applyFill="1" applyBorder="1" applyAlignment="1">
      <x:alignment vertical="center"/>
    </x:xf>
    <x:xf numFmtId="0" fontId="6"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2" fontId="6" fillId="0"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0" borderId="1" xfId="0" applyNumberFormat="1" applyFont="1" applyFill="1" applyBorder="1" applyAlignment="1">
      <x:alignment vertical="center"/>
    </x:xf>
    <x:xf numFmtId="200" fontId="6" fillId="0" borderId="1" xfId="0" applyNumberFormat="1" applyFont="1" applyFill="1" applyBorder="1" applyAlignment="1">
      <x:alignment vertical="center"/>
    </x:xf>
    <x:xf numFmtId="201" fontId="6" fillId="0" borderId="1" xfId="0" applyNumberFormat="1" applyFont="1" applyFill="1" applyBorder="1" applyAlignment="1">
      <x:alignment vertical="center"/>
    </x:xf>
    <x:xf numFmtId="202" fontId="6" fillId="0" borderId="1" xfId="0" applyNumberFormat="1" applyFont="1" applyFill="1" applyBorder="1" applyAlignment="1">
      <x:alignment vertical="center"/>
    </x:xf>
    <x:xf numFmtId="0" fontId="6" fillId="4" borderId="1" xfId="0" applyNumberFormat="1" applyFont="1" applyFill="1" applyBorder="1" applyAlignment="1">
      <x:alignment vertical="center"/>
    </x:xf>
  </x:cellXfs>
  <x:cellStyles count="1">
    <x:cellStyle name="Normal" xfId="0"/>
  </x:cellStyles>
  <x:dxfs count="1">
    <x:dxf>
      <x:font>
        <x:color rgb="FFA33A25"/>
      </x:font>
    </x:dxf>
  </x:dxfs>
</x:styleSheet>
</file>

<file path=xl/_rels/workbook.xml.rels>&#65279;<?xml version="1.0" encoding="utf-8"?><Relationships xmlns="http://schemas.openxmlformats.org/package/2006/relationships"><Relationship Type="http://schemas.openxmlformats.org/officeDocument/2006/relationships/styles" Target="/xl/styles.xml" Id="Rf526b1e1290c4676" /><Relationship Type="http://schemas.openxmlformats.org/officeDocument/2006/relationships/theme" Target="/xl/theme/theme1.xml" Id="Rc6d0738a33024303" /><Relationship Type="http://schemas.microsoft.com/office/2022/11/relationships/FeaturePropertyBag" Target="/xl/featurePropertyBag/featurePropertyBag.xml" Id="Rd30601a1f0724717" /><Relationship Type="http://schemas.openxmlformats.org/officeDocument/2006/relationships/sharedStrings" Target="/xl/sharedStrings.xml" Id="Re5ed7ad72b8a4d25" /><Relationship Type="http://schemas.openxmlformats.org/officeDocument/2006/relationships/worksheet" Target="/xl/worksheets/sheet1.xml" Id="Rec8d15c38f11452e" /><Relationship Type="http://schemas.openxmlformats.org/officeDocument/2006/relationships/worksheet" Target="/xl/worksheets/sheet2.xml" Id="R0fd1c50d75974747" /><Relationship Type="http://schemas.openxmlformats.org/officeDocument/2006/relationships/worksheet" Target="/xl/worksheets/sheet3.xml" Id="R662fabad0b31401d" /><Relationship Type="http://schemas.openxmlformats.org/officeDocument/2006/relationships/worksheet" Target="/xl/worksheets/sheet4.xml" Id="R3df91fbba6a9488c" /><Relationship Type="http://schemas.openxmlformats.org/officeDocument/2006/relationships/worksheet" Target="/xl/worksheets/sheet5.xml" Id="Rb34bc2acadd2448c" /><Relationship Type="http://schemas.openxmlformats.org/officeDocument/2006/relationships/worksheet" Target="/xl/worksheets/sheet6.xml" Id="R4cbd98cd97044097" /><Relationship Type="http://schemas.openxmlformats.org/officeDocument/2006/relationships/worksheet" Target="/xl/worksheets/sheet7.xml" Id="R5a516dabc91a4c62" /><Relationship Type="http://schemas.microsoft.com/office/2017/10/relationships/person" Target="/xl/persons/person.xml" Id="R3757463f64204d51" /></Relationships>
</file>

<file path=xl/drawings/_rels/drawing1.xml.rels>&#65279;<?xml version="1.0" encoding="utf-8"?><Relationships xmlns="http://schemas.openxmlformats.org/package/2006/relationships"><Relationship Type="http://schemas.openxmlformats.org/officeDocument/2006/relationships/chart" Target="/xl/drawings/charts/chart1.xml" Id="R2a2625d3d3ac4d0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Reference reconstruction — NOT an observed market index</a:t>
            </a:r>
          </a:p>
        </c:rich>
      </c:tx>
    </c:title>
    <c:plotArea>
      <c:lineChart>
        <c:grouping val="standard"/>
        <c:ser>
          <c:idx val="0"/>
          <c:order val="0"/>
          <c:tx>
            <c:v>Reference USD nominal</c:v>
          </c:tx>
          <c:marker>
            <c:symbol val="none"/>
          </c:marker>
          <c:cat>
            <c:strRef>
              <c:f>'Annual'!$A$6:$A$64</c:f>
              <c:strCache>
                <c:ptCount val="0"/>
              </c:strCache>
            </c:strRef>
          </c:cat>
          <c:val>
            <c:numRef>
              <c:f>'Annual'!$B$6:$B$64</c:f>
              <c:numCache>
                <c:formatCode>#,##0;[Red](#,##0);"-"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ickLblSkip val="10"/>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4</xdr:row>
      <xdr:rowOff>0</xdr:rowOff>
    </xdr:from>
    <xdr:to>
      <xdr:col>14</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a2625d3d3ac4d0b"/>
        </a:graphicData>
      </a:graphic>
    </xdr:graphicFrame>
    <xdr:clientData/>
  </xdr:twoCellAnchor>
</xdr:wsDr>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persons/person.xml><?xml version="1.0" encoding="utf-8"?>
<xltc:personList xmlns:xltc="http://schemas.microsoft.com/office/spreadsheetml/2018/threadedcomments">
  <xltc:person displayName="Targa Marc Research" id="{E13F38B9-F288-4815-97A5-207B8373C636}"/>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D6" dT="2026-09-24T17:50:08.9" personId="{E13F38B9-F288-4815-97A5-207B8373C636}" id="{F98C6405-7F9A-4954-5EB5-F21D58F316F6}">
    <xltc:text>https://www.curbsideclassic.com/curbside-classics-european/coal-1968-porsche-912-soft-window-targa-and-the-number-that-shall-never-be-spoken/
Price was a little over USD 7,000. The plotted 7,000 is a rounded lower-threshold proxy, not an exact transaction.
Published figure; fee basis not normalized</xltc:text>
  </xltc:threadedComment>
  <xltc:threadedComment ref="D7" dT="2026-09-24T17:50:08.9" personId="{E13F38B9-F288-4815-97A5-207B8373C636}" id="{FFA1F39A-012D-F411-9A7E-D2848697BE8A}">
    <xltc:text>https://www.sportscarmarket.com/profile/1968-porsche-912-soft-window-targa
Restored example; secondary auction review.
Published figure; fee basis not normalized</xltc:text>
  </xltc:threadedComment>
  <xltc:threadedComment ref="D8" dT="2026-09-24T17:50:08.9" personId="{E13F38B9-F288-4815-97A5-207B8373C636}" id="{E93FCAC1-3C0A-3278-8FE5-515DF4D209C4}">
    <xltc:text>https://rmsothebys.com/auctions/az07/lots/r154-1968-porsche-912-softwindow-targa/
Published soft-window Targa sale.
Published figure; fee basis not normalized</xltc:text>
  </xltc:threadedComment>
  <xltc:threadedComment ref="D9" dT="2026-09-24T17:50:08.9" personId="{E13F38B9-F288-4815-97A5-207B8373C636}" id="{222D3AEE-FF2F-DAED-31F5-DC10FEB311F9}">
    <xltc:text>https://rmsothebys.com/auctions/af13/lots/r530-1968-porsche-912-targa/
Targa; rear-window type unconfirmed. Not an anchor.
Published figure; fee basis not normalized</xltc:text>
  </xltc:threadedComment>
  <xltc:threadedComment ref="D10" dT="2026-09-24T17:50:08.9" personId="{E13F38B9-F288-4815-97A5-207B8373C636}" id="{AF559FF4-40F6-0BF1-3DE3-DC05A9F664C5}">
    <xltc:text>https://rmsothebys.com/auctions/fl17/lots/r0024-1968-porsche-912-softwindow-targa/
Well-restored example according to auction house.
Published figure; fee basis not normalized</xltc:text>
  </xltc:threadedComment>
  <xltc:threadedComment ref="D11" dT="2026-09-24T17:50:08.9" personId="{E13F38B9-F288-4815-97A5-207B8373C636}" id="{67398210-2501-C26E-2A79-4BE2D32709F8}">
    <xltc:text>https://bringatrailer.com/listing/1968-porsche-912-soft-window-targa-6/
Later restored and resold in 2020. Not a constant-condition pair.
Winning bid; buyer fee additional</xltc:text>
  </xltc:threadedComment>
  <xltc:threadedComment ref="D12" dT="2026-09-24T17:50:08.9" personId="{E13F38B9-F288-4815-97A5-207B8373C636}" id="{D7BDC705-D75E-7919-0A98-79D89060C523}">
    <xltc:text>https://bringatrailer.com/listing/1968-porsche-912-soft-window-targa-9/
Refurbished Polo Red example.
Winning bid; buyer fee additional</xltc:text>
  </xltc:threadedComment>
  <xltc:threadedComment ref="D13" dT="2026-09-24T17:50:08.9" personId="{E13F38B9-F288-4815-97A5-207B8373C636}" id="{6AE8D1DF-C01B-2872-2435-DE528A5BE574}">
    <xltc:text>https://bringatrailer.com/listing/1968-porsche-912-soft-window-targa-11/
Same chassis as E06 after extensive restoration.
Winning bid; buyer fee additional</xltc:text>
  </xltc:threadedComment>
  <xltc:threadedComment ref="D14" dT="2026-09-24T17:50:08.9" personId="{E13F38B9-F288-4815-97A5-207B8373C636}" id="{5DD88AB3-F072-1CFD-2EEF-545AAD966ABD}">
    <xltc:text>https://rmsothebys.com/auctions/0521/lots/r0065-1968-porsche-912-softwindow-targa/
Tangerine example; auction-house result.
Published figure; fee basis not normalized</xltc:text>
  </xltc:threadedComment>
  <xltc:threadedComment ref="D15" dT="2026-09-24T17:50:08.9" personId="{E13F38B9-F288-4815-97A5-207B8373C636}" id="{A3005ED6-4DB2-F78D-C62E-B6796976599F}">
    <xltc:text>https://www.goodingco.com/lot/1968-porsche-912-soft-window-targa
Highest published result in this selected sample; treated separately, not a market peak.
Published figure; fee basis not normalized</xltc:text>
  </xltc:threadedComment>
  <xltc:threadedComment ref="D16" dT="2026-09-24T17:50:08.901" personId="{E13F38B9-F288-4815-97A5-207B8373C636}" id="{D38F4341-064F-9E12-831B-6136E58E44E8}">
    <xltc:text>https://bringatrailer.com/listing/1968-porsche-912-soft-window-targa-19/
Paint and corrosion issues disclosed; not a central anchor.
Winning bid; buyer fee additional</xltc:text>
  </xltc:threadedComment>
  <xltc:threadedComment ref="D17" dT="2026-09-24T17:50:08.901" personId="{E13F38B9-F288-4815-97A5-207B8373C636}" id="{901A6573-F456-8BFD-60B2-BFC9A109FDB6}">
    <xltc:text>https://bringatrailer.com/listing/1968-porsche-912-soft-window-targa-20/
Five-speed; used as one of four selected 2024 observations.
Winning bid; buyer fee additional</xltc:text>
  </xltc:threadedComment>
  <xltc:threadedComment ref="D18" dT="2026-09-24T17:50:08.901" personId="{E13F38B9-F288-4815-97A5-207B8373C636}" id="{9EE18F61-5FAE-8C3F-810E-652F59CA91C7}">
    <xltc:text>https://www.pcarmarket.com/auction/1968-porsche-912-soft-window-targa-4/
Recommissioned example; platform price. Year cross-checked with event listing.
Winning bid; buyer fee additional</xltc:text>
  </xltc:threadedComment>
  <xltc:threadedComment ref="D19" dT="2026-09-24T17:50:08.901" personId="{E13F38B9-F288-4815-97A5-207B8373C636}" id="{D30BB2C2-F742-43E1-39AB-8904C8E9BB24}">
    <xltc:text>https://bringatrailer.com/listing/1968-porsche-912-soft-window-targa-21/
Recent engine/transmission work; five-speed.
Winning bid; buyer fee additional</xltc:text>
  </xltc:threadedComment>
  <xltc:threadedComment ref="D20" dT="2026-09-24T17:50:08.901" personId="{E13F38B9-F288-4815-97A5-207B8373C636}" id="{65422F51-0A17-FF0D-005F-3B324052E165}">
    <xltc:text>https://bringatrailer.com/listing/1968-porsche-912-soft-window-targa-23/
Refurbished example; FOUR-speed. Retained in broad soft-window sample, not identical to Marc’s five-speed.
Winning bid; buyer fee additional</xltc:text>
  </xltc:threadedComment>
  <xltc:threadedComment ref="D21" dT="2026-09-24T17:50:08.901" personId="{E13F38B9-F288-4815-97A5-207B8373C636}" id="{42E374EB-C60F-645F-1E92-757B01F6081B}">
    <xltc:text>https://bringatrailer.com/listing/1968-porsche-912-soft-window-targa-24/
Colour change and repaired collision disclosed; five-speed.
Winning bid; buyer fee additional</xltc:text>
  </xltc:threadedComment>
  <xltc:threadedComment ref="D22" dT="2026-09-24T17:50:08.901" personId="{E13F38B9-F288-4815-97A5-207B8373C636}" id="{B270C607-0854-1B13-7130-861057888BC2}">
    <xltc:text>https://www.pcarmarket.com/auction/1968-porsche-912-soft-window-targa-5
Restoration project; not a normal-condition valuation.
Winning bid; buyer fee additional</xltc:text>
  </xltc:threadedComment>
  <xltc:threadedComment ref="D23" dT="2026-09-24T17:50:08.901" personId="{E13F38B9-F288-4815-97A5-207B8373C636}" id="{23D202CF-9EA8-2286-8580-D6E7B0A37B71}">
    <xltc:text>https://bringatrailer.com/listing/1968-porsche-912-soft-window-targa-27/
Four-speed project with mechanical and corrosion issues.
Winning bid; buyer fee additional</xltc:text>
  </xltc:threadedComment>
</xltc:ThreadedComments>
</file>

<file path=xl/threadedcomments/threadedcomment2.xml><?xml version="1.0" encoding="utf-8"?>
<xltc:ThreadedComments xmlns:xltc="http://schemas.microsoft.com/office/spreadsheetml/2018/threadedcomments">
  <xltc:threadedComment ref="B6" dT="2026-09-24T17:50:08.901" personId="{E13F38B9-F288-4815-97A5-207B8373C636}" id="{B01046E5-33C3-C497-B9F8-835CA3F8BE6F}">
    <xltc:text>https://www.minneapolisfed.org/about-us/monetary-policy/inflation-calculator/consumer-price-index-1913-
Published rounded annual reference</xltc:text>
  </xltc:threadedComment>
  <xltc:threadedComment ref="B7" dT="2026-09-24T17:50:08.901" personId="{E13F38B9-F288-4815-97A5-207B8373C636}" id="{14217D38-F128-FEBF-7B3A-A22D2195F4A6}">
    <xltc:text>https://www.minneapolisfed.org/about-us/monetary-policy/inflation-calculator/consumer-price-index-1913-
Published rounded annual reference</xltc:text>
  </xltc:threadedComment>
  <xltc:threadedComment ref="B8" dT="2026-09-24T17:50:08.901" personId="{E13F38B9-F288-4815-97A5-207B8373C636}" id="{605AE281-317D-E50D-015E-5AEE1815ECB5}">
    <xltc:text>https://www.minneapolisfed.org/about-us/monetary-policy/inflation-calculator/consumer-price-index-1913-
Published rounded annual reference</xltc:text>
  </xltc:threadedComment>
  <xltc:threadedComment ref="B9" dT="2026-09-24T17:50:08.901" personId="{E13F38B9-F288-4815-97A5-207B8373C636}" id="{EB025687-36F7-D5D1-0E9B-0B9C7E19D1F1}">
    <xltc:text>https://www.minneapolisfed.org/about-us/monetary-policy/inflation-calculator/consumer-price-index-1913-
Published rounded annual reference</xltc:text>
  </xltc:threadedComment>
  <xltc:threadedComment ref="B10" dT="2026-09-24T17:50:08.901" personId="{E13F38B9-F288-4815-97A5-207B8373C636}" id="{D553C61E-2BBA-5FAB-95CE-06F5F95039FA}">
    <xltc:text>https://www.minneapolisfed.org/about-us/monetary-policy/inflation-calculator/consumer-price-index-1913-
Published rounded annual reference</xltc:text>
  </xltc:threadedComment>
  <xltc:threadedComment ref="B11" dT="2026-09-24T17:50:08.902" personId="{E13F38B9-F288-4815-97A5-207B8373C636}" id="{DE518D55-FD5A-A7D9-880D-2A18DE76BA60}">
    <xltc:text>https://www.minneapolisfed.org/about-us/monetary-policy/inflation-calculator/consumer-price-index-1913-
Published rounded annual reference</xltc:text>
  </xltc:threadedComment>
  <xltc:threadedComment ref="B12" dT="2026-09-24T17:50:08.902" personId="{E13F38B9-F288-4815-97A5-207B8373C636}" id="{6A1C367C-11E2-82BD-B64B-DE8282CDF295}">
    <xltc:text>https://www.minneapolisfed.org/about-us/monetary-policy/inflation-calculator/consumer-price-index-1913-
Published rounded annual reference</xltc:text>
  </xltc:threadedComment>
  <xltc:threadedComment ref="B13" dT="2026-09-24T17:50:08.902" personId="{E13F38B9-F288-4815-97A5-207B8373C636}" id="{ADF2989E-7C10-2A75-C77E-8F5765980FEF}">
    <xltc:text>https://www.minneapolisfed.org/about-us/monetary-policy/inflation-calculator/consumer-price-index-1913-
Published rounded annual reference</xltc:text>
  </xltc:threadedComment>
  <xltc:threadedComment ref="B14" dT="2026-09-24T17:50:08.902" personId="{E13F38B9-F288-4815-97A5-207B8373C636}" id="{3CB1A4CA-EFC3-4A81-DC3D-8DCF54CF1715}">
    <xltc:text>https://www.minneapolisfed.org/about-us/monetary-policy/inflation-calculator/consumer-price-index-1913-
Published rounded annual reference</xltc:text>
  </xltc:threadedComment>
  <xltc:threadedComment ref="B15" dT="2026-09-24T17:50:08.902" personId="{E13F38B9-F288-4815-97A5-207B8373C636}" id="{4ED50893-FAFD-9291-7AC1-0D9D2EB10A6F}">
    <xltc:text>https://www.minneapolisfed.org/about-us/monetary-policy/inflation-calculator/consumer-price-index-1913-
Published rounded annual reference</xltc:text>
  </xltc:threadedComment>
  <xltc:threadedComment ref="B16" dT="2026-09-24T17:50:08.902" personId="{E13F38B9-F288-4815-97A5-207B8373C636}" id="{7F62AB20-318F-B0B4-5F7D-95E770CE6B36}">
    <xltc:text>https://www.minneapolisfed.org/about-us/monetary-policy/inflation-calculator/consumer-price-index-1913-
Published rounded annual reference</xltc:text>
  </xltc:threadedComment>
  <xltc:threadedComment ref="B17" dT="2026-09-24T17:50:08.902" personId="{E13F38B9-F288-4815-97A5-207B8373C636}" id="{C62355C3-2EFE-CEEE-069A-64300001B76B}">
    <xltc:text>https://www.minneapolisfed.org/about-us/monetary-policy/inflation-calculator/consumer-price-index-1913-
Published rounded annual reference</xltc:text>
  </xltc:threadedComment>
  <xltc:threadedComment ref="B18" dT="2026-09-24T17:50:08.902" personId="{E13F38B9-F288-4815-97A5-207B8373C636}" id="{4FAD58CB-38EA-CE4B-CD46-2C5DE6514D9C}">
    <xltc:text>https://www.minneapolisfed.org/about-us/monetary-policy/inflation-calculator/consumer-price-index-1913-
Published rounded annual reference</xltc:text>
  </xltc:threadedComment>
  <xltc:threadedComment ref="B19" dT="2026-09-24T17:50:08.902" personId="{E13F38B9-F288-4815-97A5-207B8373C636}" id="{8CE988B0-42CC-9D0C-52D2-8180D545AC4E}">
    <xltc:text>https://www.minneapolisfed.org/about-us/monetary-policy/inflation-calculator/consumer-price-index-1913-
Published rounded annual reference</xltc:text>
  </xltc:threadedComment>
  <xltc:threadedComment ref="B20" dT="2026-09-24T17:50:08.902" personId="{E13F38B9-F288-4815-97A5-207B8373C636}" id="{1BA06C7F-3D03-224E-13F1-DFAE5515E747}">
    <xltc:text>https://www.minneapolisfed.org/about-us/monetary-policy/inflation-calculator/consumer-price-index-1913-
Published rounded annual reference</xltc:text>
  </xltc:threadedComment>
  <xltc:threadedComment ref="B21" dT="2026-09-24T17:50:08.902" personId="{E13F38B9-F288-4815-97A5-207B8373C636}" id="{C469AF59-5ED5-22D4-6E7B-440FCCBCDFEF}">
    <xltc:text>https://www.minneapolisfed.org/about-us/monetary-policy/inflation-calculator/consumer-price-index-1913-
Published rounded annual reference</xltc:text>
  </xltc:threadedComment>
  <xltc:threadedComment ref="B22" dT="2026-09-24T17:50:08.902" personId="{E13F38B9-F288-4815-97A5-207B8373C636}" id="{FC6D3135-36DC-E3D1-A298-23ECC2BCDE5F}">
    <xltc:text>https://www.minneapolisfed.org/about-us/monetary-policy/inflation-calculator/consumer-price-index-1913-
Published rounded annual reference</xltc:text>
  </xltc:threadedComment>
  <xltc:threadedComment ref="B23" dT="2026-09-24T17:50:08.902" personId="{E13F38B9-F288-4815-97A5-207B8373C636}" id="{A0E1D3B4-D4EE-A496-CA44-399EDCED88DE}">
    <xltc:text>https://www.minneapolisfed.org/about-us/monetary-policy/inflation-calculator/consumer-price-index-1913-
Published rounded annual reference</xltc:text>
  </xltc:threadedComment>
  <xltc:threadedComment ref="B24" dT="2026-09-24T17:50:08.902" personId="{E13F38B9-F288-4815-97A5-207B8373C636}" id="{10E7DE8D-FF88-60E2-F8ED-98ED94B5E14C}">
    <xltc:text>https://www.minneapolisfed.org/about-us/monetary-policy/inflation-calculator/consumer-price-index-1913-
Published rounded annual reference</xltc:text>
  </xltc:threadedComment>
  <xltc:threadedComment ref="B25" dT="2026-09-24T17:50:08.902" personId="{E13F38B9-F288-4815-97A5-207B8373C636}" id="{F5481279-904D-DE42-A922-8B0970B082DB}">
    <xltc:text>https://www.minneapolisfed.org/about-us/monetary-policy/inflation-calculator/consumer-price-index-1913-
Published rounded annual reference</xltc:text>
  </xltc:threadedComment>
  <xltc:threadedComment ref="B26" dT="2026-09-24T17:50:08.902" personId="{E13F38B9-F288-4815-97A5-207B8373C636}" id="{101B713E-7D1D-D394-B320-704D38DE205D}">
    <xltc:text>https://www.minneapolisfed.org/about-us/monetary-policy/inflation-calculator/consumer-price-index-1913-
Published rounded annual reference</xltc:text>
  </xltc:threadedComment>
  <xltc:threadedComment ref="B27" dT="2026-09-24T17:50:08.902" personId="{E13F38B9-F288-4815-97A5-207B8373C636}" id="{41C38620-EDC3-4E2C-3092-2C64AAD1E012}">
    <xltc:text>https://www.minneapolisfed.org/about-us/monetary-policy/inflation-calculator/consumer-price-index-1913-
Published rounded annual reference</xltc:text>
  </xltc:threadedComment>
  <xltc:threadedComment ref="B28" dT="2026-09-24T17:50:08.902" personId="{E13F38B9-F288-4815-97A5-207B8373C636}" id="{1DDCF484-3B61-3DB0-3638-8C5D2B24402A}">
    <xltc:text>https://www.minneapolisfed.org/about-us/monetary-policy/inflation-calculator/consumer-price-index-1913-
Published rounded annual reference</xltc:text>
  </xltc:threadedComment>
  <xltc:threadedComment ref="B29" dT="2026-09-24T17:50:08.902" personId="{E13F38B9-F288-4815-97A5-207B8373C636}" id="{7BAF89EB-B016-FB6A-1779-D781C9EA508B}">
    <xltc:text>https://www.minneapolisfed.org/about-us/monetary-policy/inflation-calculator/consumer-price-index-1913-
Published rounded annual reference</xltc:text>
  </xltc:threadedComment>
  <xltc:threadedComment ref="B30" dT="2026-09-24T17:50:08.902" personId="{E13F38B9-F288-4815-97A5-207B8373C636}" id="{08D246D6-02C5-2C93-F4A5-DC838B784598}">
    <xltc:text>https://www.minneapolisfed.org/about-us/monetary-policy/inflation-calculator/consumer-price-index-1913-
Published rounded annual reference</xltc:text>
  </xltc:threadedComment>
  <xltc:threadedComment ref="B31" dT="2026-09-24T17:50:08.902" personId="{E13F38B9-F288-4815-97A5-207B8373C636}" id="{CB42D1E4-DEC2-C8D9-ABEF-3B1ABF80C003}">
    <xltc:text>https://www.minneapolisfed.org/about-us/monetary-policy/inflation-calculator/consumer-price-index-1913-
Published rounded annual reference</xltc:text>
  </xltc:threadedComment>
  <xltc:threadedComment ref="B32" dT="2026-09-24T17:50:08.902" personId="{E13F38B9-F288-4815-97A5-207B8373C636}" id="{356335B3-7177-3CC2-15F1-3CC0D67F6CD5}">
    <xltc:text>https://www.minneapolisfed.org/about-us/monetary-policy/inflation-calculator/consumer-price-index-1913-
Published rounded annual reference</xltc:text>
  </xltc:threadedComment>
  <xltc:threadedComment ref="B33" dT="2026-09-24T17:50:08.902" personId="{E13F38B9-F288-4815-97A5-207B8373C636}" id="{D74232EF-D469-648C-E5B6-8E5788DD3774}">
    <xltc:text>https://www.minneapolisfed.org/about-us/monetary-policy/inflation-calculator/consumer-price-index-1913-
Published rounded annual reference</xltc:text>
  </xltc:threadedComment>
  <xltc:threadedComment ref="B34" dT="2026-09-24T17:50:08.902" personId="{E13F38B9-F288-4815-97A5-207B8373C636}" id="{9434505B-0AE8-9D18-7D5B-5E65DEEBB8E5}">
    <xltc:text>https://www.minneapolisfed.org/about-us/monetary-policy/inflation-calculator/consumer-price-index-1913-
Published rounded annual reference</xltc:text>
  </xltc:threadedComment>
  <xltc:threadedComment ref="B35" dT="2026-09-24T17:50:08.902" personId="{E13F38B9-F288-4815-97A5-207B8373C636}" id="{8E08B6A5-0FE7-7235-9EC2-F6AEC6DA4B5A}">
    <xltc:text>https://www.minneapolisfed.org/about-us/monetary-policy/inflation-calculator/consumer-price-index-1913-
Published rounded annual reference</xltc:text>
  </xltc:threadedComment>
  <xltc:threadedComment ref="B36" dT="2026-09-24T17:50:08.902" personId="{E13F38B9-F288-4815-97A5-207B8373C636}" id="{71F1E231-2C3E-58A5-BFBA-9CAD7EEEF448}">
    <xltc:text>https://www.minneapolisfed.org/about-us/monetary-policy/inflation-calculator/consumer-price-index-1913-
Published rounded annual reference</xltc:text>
  </xltc:threadedComment>
  <xltc:threadedComment ref="B37" dT="2026-09-24T17:50:08.902" personId="{E13F38B9-F288-4815-97A5-207B8373C636}" id="{2CA01D07-FBCA-9D2F-AB03-06B0A087E96C}">
    <xltc:text>https://www.minneapolisfed.org/about-us/monetary-policy/inflation-calculator/consumer-price-index-1913-
Published rounded annual reference</xltc:text>
  </xltc:threadedComment>
  <xltc:threadedComment ref="B38" dT="2026-09-24T17:50:08.902" personId="{E13F38B9-F288-4815-97A5-207B8373C636}" id="{1F698D8F-C0A1-5B08-FFF9-D784CEC2AABC}">
    <xltc:text>https://www.minneapolisfed.org/about-us/monetary-policy/inflation-calculator/consumer-price-index-1913-
Published rounded annual reference</xltc:text>
  </xltc:threadedComment>
  <xltc:threadedComment ref="B39" dT="2026-09-24T17:50:08.902" personId="{E13F38B9-F288-4815-97A5-207B8373C636}" id="{B3A86112-6AF8-7CB2-4AC0-59DD75E61355}">
    <xltc:text>https://www.minneapolisfed.org/about-us/monetary-policy/inflation-calculator/consumer-price-index-1913-
Published rounded annual reference</xltc:text>
  </xltc:threadedComment>
  <xltc:threadedComment ref="B40" dT="2026-09-24T17:50:08.902" personId="{E13F38B9-F288-4815-97A5-207B8373C636}" id="{1E1E75E3-00E9-54F9-2714-6F55E7927F98}">
    <xltc:text>https://www.minneapolisfed.org/about-us/monetary-policy/inflation-calculator/consumer-price-index-1913-
Published rounded annual reference</xltc:text>
  </xltc:threadedComment>
  <xltc:threadedComment ref="B41" dT="2026-09-24T17:50:08.902" personId="{E13F38B9-F288-4815-97A5-207B8373C636}" id="{7AD524EB-82DA-DC3C-E3C2-F73A386B802F}">
    <xltc:text>https://www.minneapolisfed.org/about-us/monetary-policy/inflation-calculator/consumer-price-index-1913-
Published rounded annual reference</xltc:text>
  </xltc:threadedComment>
  <xltc:threadedComment ref="B42" dT="2026-09-24T17:50:08.902" personId="{E13F38B9-F288-4815-97A5-207B8373C636}" id="{AD267A94-4508-D02D-1B57-7F6AF78A148A}">
    <xltc:text>https://www.minneapolisfed.org/about-us/monetary-policy/inflation-calculator/consumer-price-index-1913-
Published rounded annual reference</xltc:text>
  </xltc:threadedComment>
  <xltc:threadedComment ref="B43" dT="2026-09-24T17:50:08.902" personId="{E13F38B9-F288-4815-97A5-207B8373C636}" id="{B30C0E1A-CD4E-A5F1-8C1B-DD35A3C9370B}">
    <xltc:text>https://www.minneapolisfed.org/about-us/monetary-policy/inflation-calculator/consumer-price-index-1913-
Published rounded annual reference</xltc:text>
  </xltc:threadedComment>
  <xltc:threadedComment ref="B44" dT="2026-09-24T17:50:08.902" personId="{E13F38B9-F288-4815-97A5-207B8373C636}" id="{8CDEEE64-2681-3CE8-132B-AD95D33A91A7}">
    <xltc:text>https://www.minneapolisfed.org/about-us/monetary-policy/inflation-calculator/consumer-price-index-1913-
Published rounded annual reference</xltc:text>
  </xltc:threadedComment>
  <xltc:threadedComment ref="B45" dT="2026-09-24T17:50:08.902" personId="{E13F38B9-F288-4815-97A5-207B8373C636}" id="{71EFE8DE-6A34-7CF4-B024-9C0E3475D0A1}">
    <xltc:text>https://www.minneapolisfed.org/about-us/monetary-policy/inflation-calculator/consumer-price-index-1913-
Published rounded annual reference</xltc:text>
  </xltc:threadedComment>
  <xltc:threadedComment ref="B46" dT="2026-09-24T17:50:08.902" personId="{E13F38B9-F288-4815-97A5-207B8373C636}" id="{2100B64C-8968-0C34-49D4-CB3039BDE098}">
    <xltc:text>https://www.minneapolisfed.org/about-us/monetary-policy/inflation-calculator/consumer-price-index-1913-
Published rounded annual reference</xltc:text>
  </xltc:threadedComment>
  <xltc:threadedComment ref="B47" dT="2026-09-24T17:50:08.902" personId="{E13F38B9-F288-4815-97A5-207B8373C636}" id="{7B8DACD4-5DA5-BAEF-CB34-03B45483D467}">
    <xltc:text>https://www.minneapolisfed.org/about-us/monetary-policy/inflation-calculator/consumer-price-index-1913-
Published rounded annual reference</xltc:text>
  </xltc:threadedComment>
  <xltc:threadedComment ref="B48" dT="2026-09-24T17:50:08.902" personId="{E13F38B9-F288-4815-97A5-207B8373C636}" id="{D575EC39-3351-BEEF-37F3-C8156D833982}">
    <xltc:text>https://www.minneapolisfed.org/about-us/monetary-policy/inflation-calculator/consumer-price-index-1913-
Published rounded annual reference</xltc:text>
  </xltc:threadedComment>
  <xltc:threadedComment ref="B49" dT="2026-09-24T17:50:08.902" personId="{E13F38B9-F288-4815-97A5-207B8373C636}" id="{8B945AD7-87B9-7AD8-14F6-60519401233B}">
    <xltc:text>https://www.minneapolisfed.org/about-us/monetary-policy/inflation-calculator/consumer-price-index-1913-
Published rounded annual reference</xltc:text>
  </xltc:threadedComment>
  <xltc:threadedComment ref="B50" dT="2026-09-24T17:50:08.902" personId="{E13F38B9-F288-4815-97A5-207B8373C636}" id="{833F3626-AF66-012D-7464-5232253BD9BB}">
    <xltc:text>https://www.minneapolisfed.org/about-us/monetary-policy/inflation-calculator/consumer-price-index-1913-
Published rounded annual reference</xltc:text>
  </xltc:threadedComment>
  <xltc:threadedComment ref="B51" dT="2026-09-24T17:50:08.902" personId="{E13F38B9-F288-4815-97A5-207B8373C636}" id="{B5F53075-1544-EE3F-9BEE-E49C6C800E8E}">
    <xltc:text>https://www.minneapolisfed.org/about-us/monetary-policy/inflation-calculator/consumer-price-index-1913-
Published rounded annual reference</xltc:text>
  </xltc:threadedComment>
  <xltc:threadedComment ref="B52" dT="2026-09-24T17:50:08.902" personId="{E13F38B9-F288-4815-97A5-207B8373C636}" id="{E6920C05-AFD2-AA51-468A-9B012DFEA157}">
    <xltc:text>https://www.minneapolisfed.org/about-us/monetary-policy/inflation-calculator/consumer-price-index-1913-
Published rounded annual reference</xltc:text>
  </xltc:threadedComment>
  <xltc:threadedComment ref="B53" dT="2026-09-24T17:50:08.902" personId="{E13F38B9-F288-4815-97A5-207B8373C636}" id="{32F54460-0F00-B1AA-893F-437087524390}">
    <xltc:text>https://www.minneapolisfed.org/about-us/monetary-policy/inflation-calculator/consumer-price-index-1913-
Published rounded annual reference</xltc:text>
  </xltc:threadedComment>
  <xltc:threadedComment ref="B54" dT="2026-09-24T17:50:08.902" personId="{E13F38B9-F288-4815-97A5-207B8373C636}" id="{12D19ADE-D3CF-AB51-15A9-90BBCE66BB51}">
    <xltc:text>https://www.minneapolisfed.org/about-us/monetary-policy/inflation-calculator/consumer-price-index-1913-
Published rounded annual reference</xltc:text>
  </xltc:threadedComment>
  <xltc:threadedComment ref="B55" dT="2026-09-24T17:50:08.902" personId="{E13F38B9-F288-4815-97A5-207B8373C636}" id="{C79D81C3-7A22-9A00-574F-5E0FB737D668}">
    <xltc:text>https://www.minneapolisfed.org/about-us/monetary-policy/inflation-calculator/consumer-price-index-1913-
Published rounded annual reference</xltc:text>
  </xltc:threadedComment>
  <xltc:threadedComment ref="B56" dT="2026-09-24T17:50:08.902" personId="{E13F38B9-F288-4815-97A5-207B8373C636}" id="{1242E060-3373-7163-7355-EA19EB25007D}">
    <xltc:text>https://www.minneapolisfed.org/about-us/monetary-policy/inflation-calculator/consumer-price-index-1913-
Published rounded annual reference</xltc:text>
  </xltc:threadedComment>
  <xltc:threadedComment ref="B57" dT="2026-09-24T17:50:08.902" personId="{E13F38B9-F288-4815-97A5-207B8373C636}" id="{2AB8F700-496F-0342-F25A-85D99FCE2C0D}">
    <xltc:text>https://www.minneapolisfed.org/about-us/monetary-policy/inflation-calculator/consumer-price-index-1913-
Published rounded annual reference</xltc:text>
  </xltc:threadedComment>
  <xltc:threadedComment ref="B58" dT="2026-09-24T17:50:08.902" personId="{E13F38B9-F288-4815-97A5-207B8373C636}" id="{79C9A714-C7C6-0938-6C1B-95EE2094D883}">
    <xltc:text>https://www.minneapolisfed.org/about-us/monetary-policy/inflation-calculator/consumer-price-index-1913-
Published rounded annual reference</xltc:text>
  </xltc:threadedComment>
  <xltc:threadedComment ref="B59" dT="2026-09-24T17:50:08.902" personId="{E13F38B9-F288-4815-97A5-207B8373C636}" id="{A46D9622-373B-6DA2-4F95-1868D2FFFA43}">
    <xltc:text>https://www.minneapolisfed.org/about-us/monetary-policy/inflation-calculator/consumer-price-index-1913-
Published rounded annual reference</xltc:text>
  </xltc:threadedComment>
  <xltc:threadedComment ref="B60" dT="2026-09-24T17:50:08.902" personId="{E13F38B9-F288-4815-97A5-207B8373C636}" id="{B85AA5DC-48A9-852E-CA30-DD3D4C07A4F0}">
    <xltc:text>https://www.minneapolisfed.org/about-us/monetary-policy/inflation-calculator/consumer-price-index-1913-
Published rounded annual reference</xltc:text>
  </xltc:threadedComment>
  <xltc:threadedComment ref="B61" dT="2026-09-24T17:50:08.902" personId="{E13F38B9-F288-4815-97A5-207B8373C636}" id="{654A65F3-D5AD-6B2F-1614-3C6E0AF47652}">
    <xltc:text>https://www.minneapolisfed.org/about-us/monetary-policy/inflation-calculator/consumer-price-index-1913-
Published rounded annual reference</xltc:text>
  </xltc:threadedComment>
  <xltc:threadedComment ref="B62" dT="2026-09-24T17:50:08.902" personId="{E13F38B9-F288-4815-97A5-207B8373C636}" id="{CCA8907F-A185-AF16-AE0D-448CC5A8BB17}">
    <xltc:text>https://www.minneapolisfed.org/about-us/monetary-policy/inflation-calculator/consumer-price-index-1913-
Published rounded annual reference</xltc:text>
  </xltc:threadedComment>
  <xltc:threadedComment ref="B63" dT="2026-09-24T17:50:08.902" personId="{E13F38B9-F288-4815-97A5-207B8373C636}" id="{EDA2412C-6550-925F-DE20-16B94F401B91}">
    <xltc:text>https://www.minneapolisfed.org/about-us/monetary-policy/inflation-calculator/consumer-price-index-1913-
Published rounded annual reference</xltc:text>
  </xltc:threadedComment>
  <xltc:threadedComment ref="B64" dT="2026-09-24T17:50:08.902" personId="{E13F38B9-F288-4815-97A5-207B8373C636}" id="{B1C00685-5B50-9DB9-95DF-FB76FDC12B38}">
    <xltc:text>https://fred.stlouisfed.org/data/CPIAUCNS
August 2026 snapshot</xltc:text>
  </xltc:threadedComment>
</xltc:ThreadedComments>
</file>

<file path=xl/threadedcomments/threadedcomment3.xml><?xml version="1.0" encoding="utf-8"?>
<xltc:ThreadedComments xmlns:xltc="http://schemas.microsoft.com/office/spreadsheetml/2018/threadedcomments">
  <xltc:threadedComment ref="B6" dT="2026-09-24T17:50:08.899" personId="{E13F38B9-F288-4815-97A5-207B8373C636}" id="{17544239-A52C-E506-30F3-A5B2937EB9A4}">
    <xltc:text>https://targamarc.com/
Owner website: chassis 12871136; California delivery; Dutch MY1968 list price NLG 23,100. Not the invoice paid for this chassis.</xltc:text>
  </xltc:threadedComment>
  <xltc:threadedComment ref="B7" dT="2026-09-24T17:50:08.9" personId="{E13F38B9-F288-4815-97A5-207B8373C636}" id="{E1B6629B-DD65-8D27-354C-C273BE73A8BA}">
    <xltc:text>https://www.ecb.europa.eu/stats/policy_and_exchange_rates/euro_reference_exchange_rates/html/eurofxref-graph-usd.en.html
24 September 2026: EUR 1 = USD 1.1367. EUR displays are translations at this single fixed rate, not historical FX or European market valuations.</xltc:text>
  </xltc:threadedComment>
  <xltc:threadedComment ref="B8" dT="2026-09-24T17:50:08.9" personId="{E13F38B9-F288-4815-97A5-207B8373C636}" id="{5C2E89A6-BF0E-F434-1934-4B0C752EF45E}">
    <xltc:text>https://fred.stlouisfed.org/data/CPIAUCNS
CPI-U, all items, US city average, not seasonally adjusted, 1982–84=100. August 2026 index 334.980; data updated 11 September 2026. Used as the constant-purchasing-power reference, not a full-year 2026 average.</xltc:text>
  </xltc:threadedComment>
  <xltc:threadedComment ref="B9" dT="2026-09-24T17:50:08.9" personId="{E13F38B9-F288-4815-97A5-207B8373C636}" id="{3A109591-BA7B-8D18-EB02-F8544D1F5C93}">
    <xltc:text>https://targamarc.com/
Owner website: chassis 12871136; California delivery; Dutch MY1968 list price NLG 23,100. Not the invoice paid for this chassis.</xltc:text>
  </xltc:threadedComment>
  <xltc:threadedComment ref="B10" dT="2026-09-24T17:50:08.9" personId="{E13F38B9-F288-4815-97A5-207B8373C636}" id="{B12485D0-E644-2031-E4D1-45AA283ED803}">
    <xltc:text>https://www.ecb.europa.eu/euro/exchange/nl/html/index.en.html
Fixed redenomination: EUR 1 = NLG 2.20371. Nominal redenomination is not inflation adjustment.</xltc:text>
  </xltc:threadedComment>
  <xltc:threadedComment ref="B11" dT="2026-09-24T17:50:08.9" personId="{E13F38B9-F288-4815-97A5-207B8373C636}" id="{C29FD46F-750D-390B-20DF-0D7CCCBD5A70}">
    <xltc:text>https://www.jdpower.com/cars/1968/porsche/912/2-door-targa
Original MSRP USD 5,350; current quoted low/average/high retail USD 41,900 / 63,800 / 112,900. Broad Targa guide; no separate soft-window classification in the retrieved page. Guide effective date not stated; access date only.</xltc:text>
  </xltc:threadedComment>
  <xltc:threadedComment ref="B12" dT="2026-09-24T17:50:08.9" personId="{E13F38B9-F288-4815-97A5-207B8373C636}" id="{EE67BC1E-C2D0-E9C8-3902-43F30CF309B4}">
    <xltc:text>https://www.jdpower.com/cars/1968/porsche/912/2-door-targa
Original MSRP USD 5,350; current quoted low/average/high retail USD 41,900 / 63,800 / 112,900. Broad Targa guide; no separate soft-window classification in the retrieved page. Guide effective date not stated; access date only.</xltc:text>
  </xltc:threadedComment>
  <xltc:threadedComment ref="B13" dT="2026-09-24T17:50:08.9" personId="{E13F38B9-F288-4815-97A5-207B8373C636}" id="{4661AC32-1553-B80B-9E01-C836FAF52D0B}">
    <xltc:text>https://www.jdpower.com/cars/1968/porsche/912/2-door-targa
Original MSRP USD 5,350; current quoted low/average/high retail USD 41,900 / 63,800 / 112,900. Broad Targa guide; no separate soft-window classification in the retrieved page. Guide effective date not stated; access date only.</xltc:text>
  </xltc:threadedComment>
  <xltc:threadedComment ref="B14" dT="2026-09-24T17:50:08.9" personId="{E13F38B9-F288-4815-97A5-207B8373C636}" id="{AAB15088-CC6C-AE41-1EA5-CCEA5400B956}">
    <xltc:text>https://www.jdpower.com/cars/1968/porsche/912/2-door-targa
Original MSRP USD 5,350; current quoted low/average/high retail USD 41,900 / 63,800 / 112,900. Broad Targa guide; no separate soft-window classification in the retrieved page. Guide effective date not stated; access date only.</xltc:text>
  </xltc:threadedComment>
  <xltc:threadedComment ref="B15" dT="2026-09-24T17:50:08.9" personId="{E13F38B9-F288-4815-97A5-207B8373C636}" id="{4481BD04-5EA7-6870-B71E-A771BC7D9D01}">
    <xltc:text>https://www.curbsideclassic.com/curbside-classics-european/coal-1968-porsche-912-soft-window-targa-and-the-number-that-shall-never-be-spoken/
Retrospective account of a 2000 purchase for a little over USD 7,000. Approximate recollection, not an inspected invoice. Car subsequently restored.</xltc:text>
  </xltc:threadedComment>
  <xltc:threadedComment ref="B16" dT="2026-09-24T17:50:08.9" personId="{E13F38B9-F288-4815-97A5-207B8373C636}" id="{0E746AC2-C92D-332B-DB0F-04DBD8D49EC6}">
    <xltc:text>Editorial display assumption, not a sourced market fact.</xltc:text>
  </xltc:threadedComment>
</xltc:ThreadedComments>
</file>

<file path=xl/worksheets/_rels/sheet1.xml.rels>&#65279;<?xml version="1.0" encoding="utf-8"?><Relationships xmlns="http://schemas.openxmlformats.org/package/2006/relationships"><Relationship Type="http://schemas.openxmlformats.org/officeDocument/2006/relationships/drawing" Target="/xl/drawings/drawing1.xml" Id="Raa3b5ff936414b64" /></Relationships>
</file>

<file path=xl/worksheets/_rels/sheet4.xml.rels>&#65279;<?xml version="1.0" encoding="utf-8"?><Relationships xmlns="http://schemas.openxmlformats.org/package/2006/relationships"><Relationship Type="http://schemas.openxmlformats.org/officeDocument/2006/relationships/comments" Target="/xl/comments1.xml" Id="R9786337eab984fa6" /><Relationship Type="http://schemas.openxmlformats.org/officeDocument/2006/relationships/vmlDrawing" Target="/xl/drawings/vmldrawing.vml" Id="Rabc0fbee3f0f4e0d" /><Relationship Type="http://schemas.microsoft.com/office/2017/10/relationships/threadedComment" Target="/xl/threadedcomments/threadedcomment.xml" Id="Rf9d04729d3eb4ff8" /></Relationships>
</file>

<file path=xl/worksheets/_rels/sheet5.xml.rels>&#65279;<?xml version="1.0" encoding="utf-8"?><Relationships xmlns="http://schemas.openxmlformats.org/package/2006/relationships"><Relationship Type="http://schemas.openxmlformats.org/officeDocument/2006/relationships/comments" Target="/xl/comments2.xml" Id="Rf00444d076564321" /><Relationship Type="http://schemas.openxmlformats.org/officeDocument/2006/relationships/vmlDrawing" Target="/xl/drawings/vmldrawing2.vml" Id="Rc33119326ece4bd4" /><Relationship Type="http://schemas.microsoft.com/office/2017/10/relationships/threadedComment" Target="/xl/threadedcomments/threadedcomment2.xml" Id="R8065761bc6fc4469" /></Relationships>
</file>

<file path=xl/worksheets/_rels/sheet6.xml.rels>&#65279;<?xml version="1.0" encoding="utf-8"?><Relationships xmlns="http://schemas.openxmlformats.org/package/2006/relationships"><Relationship Type="http://schemas.openxmlformats.org/officeDocument/2006/relationships/comments" Target="/xl/comments3.xml" Id="R6fe1cf2e64284c57" /><Relationship Type="http://schemas.openxmlformats.org/officeDocument/2006/relationships/vmlDrawing" Target="/xl/drawings/vmldrawing3.vml" Id="R0b2c37032b1d4253" /><Relationship Type="http://schemas.microsoft.com/office/2017/10/relationships/threadedComment" Target="/xl/threadedcomments/threadedcomment3.xml" Id="Re04e2804e3694362" /></Relationships>
</file>

<file path=xl/worksheets/sheet1.xml><?xml version="1.0" encoding="utf-8"?>
<x:worksheet xmlns:x="http://schemas.openxmlformats.org/spreadsheetml/2006/main">
  <x:sheetViews>
    <x:sheetView showGridLines="0" workbookViewId="0"/>
  </x:sheetViews>
  <x:sheetFormatPr defaultRowHeight="15"/>
  <x:cols>
    <x:col min="1" max="1" width="36" hidden="0" customWidth="1"/>
    <x:col min="2" max="2" width="18" hidden="0" customWidth="1"/>
    <x:col min="3" max="3" width="12" hidden="0" customWidth="1"/>
    <x:col min="4" max="4" width="48"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s>
  <x:sheetData>
    <x:row r="1" ht="25" customHeight="1">
      <x:c r="A1" s="82" t="str">
        <x:v>TARGA MARC / VALUE ARCHIVE</x:v>
      </x:c>
      <x:c r="B1" s="82"/>
      <x:c r="C1" s="82"/>
      <x:c r="D1" s="82"/>
      <x:c r="E1" s="82"/>
      <x:c r="F1" s="82"/>
      <x:c r="G1" s="82"/>
      <x:c r="H1" s="82"/>
      <x:c r="I1" s="82"/>
      <x:c r="J1" s="82"/>
      <x:c r="K1" s="82"/>
      <x:c r="L1" s="82"/>
      <x:c r="M1" s="83"/>
    </x:row>
    <x:row r="2" ht="25" customHeight="1">
      <x:c r="A2" s="82"/>
      <x:c r="B2" s="82"/>
      <x:c r="C2" s="82"/>
      <x:c r="D2" s="82"/>
      <x:c r="E2" s="82"/>
      <x:c r="F2" s="82"/>
      <x:c r="G2" s="82"/>
      <x:c r="H2" s="82"/>
      <x:c r="I2" s="82"/>
      <x:c r="J2" s="82"/>
      <x:c r="K2" s="82"/>
      <x:c r="L2" s="82"/>
      <x:c r="M2" s="83"/>
    </x:row>
    <x:row r="3" ht="30" customHeight="1">
      <x:c r="A3" s="84" t="str">
        <x:v>1968 Porsche 912 Targa · research cut-off 24 September 2026 · not a chassis appraisal</x:v>
      </x:c>
      <x:c r="B3" s="84"/>
      <x:c r="C3" s="84"/>
      <x:c r="D3" s="84"/>
      <x:c r="E3" s="84"/>
      <x:c r="F3" s="84"/>
      <x:c r="G3" s="84"/>
      <x:c r="H3" s="84"/>
      <x:c r="I3" s="84"/>
      <x:c r="J3" s="84"/>
      <x:c r="K3" s="84"/>
      <x:c r="L3" s="84"/>
      <x:c r="M3" s="83"/>
    </x:row>
    <x:row r="4" ht="19" customHeight="1">
      <x:c r="A4" s="83"/>
      <x:c r="B4" s="83"/>
      <x:c r="C4" s="83"/>
      <x:c r="D4" s="83"/>
      <x:c r="E4" s="83"/>
      <x:c r="F4" s="83"/>
      <x:c r="G4" s="83"/>
      <x:c r="H4" s="83"/>
      <x:c r="I4" s="83"/>
      <x:c r="J4" s="83"/>
      <x:c r="K4" s="83"/>
      <x:c r="L4" s="83"/>
      <x:c r="M4" s="83"/>
    </x:row>
    <x:row r="5" ht="32" customHeight="1">
      <x:c r="A5" s="85" t="str">
        <x:v>Decision-useful comparison</x:v>
      </x:c>
      <x:c r="B5" s="85" t="str">
        <x:v>Value</x:v>
      </x:c>
      <x:c r="C5" s="85" t="str">
        <x:v>Unit</x:v>
      </x:c>
      <x:c r="D5" s="85" t="str">
        <x:v>Interpretation</x:v>
      </x:c>
      <x:c r="E5" s="83"/>
      <x:c r="F5" s="83"/>
      <x:c r="G5" s="83"/>
      <x:c r="H5" s="83"/>
      <x:c r="I5" s="83"/>
      <x:c r="J5" s="83"/>
      <x:c r="K5" s="83"/>
      <x:c r="L5" s="83"/>
      <x:c r="M5" s="83"/>
    </x:row>
    <x:row r="6" ht="30" customHeight="1">
      <x:c r="A6" s="83" t="str">
        <x:v>1968 MSRP</x:v>
      </x:c>
      <x:c r="B6" s="86" t="n">
        <x:f>'Inputs'!B11</x:f>
        <x:v>5350</x:v>
      </x:c>
      <x:c r="C6" s="83" t="str">
        <x:v>USD</x:v>
      </x:c>
      <x:c r="D6" s="87" t="str">
        <x:v>Publisher model reference</x:v>
      </x:c>
      <x:c r="E6" s="83"/>
      <x:c r="F6" s="83"/>
      <x:c r="G6" s="83"/>
      <x:c r="H6" s="83"/>
      <x:c r="I6" s="83"/>
      <x:c r="J6" s="83"/>
      <x:c r="K6" s="83"/>
      <x:c r="L6" s="83"/>
      <x:c r="M6" s="83"/>
    </x:row>
    <x:row r="7" ht="30" customHeight="1">
      <x:c r="A7" s="83" t="str">
        <x:v>2026 Average Retail</x:v>
      </x:c>
      <x:c r="B7" s="86" t="n">
        <x:f>'Inputs'!B13</x:f>
        <x:v>63800</x:v>
      </x:c>
      <x:c r="C7" s="83" t="str">
        <x:v>USD</x:v>
      </x:c>
      <x:c r="D7" s="87" t="str">
        <x:v>Broad Targa guide, not Marc’s car</x:v>
      </x:c>
      <x:c r="E7" s="83"/>
      <x:c r="F7" s="83"/>
      <x:c r="G7" s="83"/>
      <x:c r="H7" s="83"/>
      <x:c r="I7" s="83"/>
      <x:c r="J7" s="83"/>
      <x:c r="K7" s="83"/>
      <x:c r="L7" s="83"/>
      <x:c r="M7" s="83"/>
    </x:row>
    <x:row r="8" ht="30" customHeight="1">
      <x:c r="A8" s="83" t="str">
        <x:v>Nominal price multiple</x:v>
      </x:c>
      <x:c r="B8" s="88" t="n">
        <x:f>B7/B6</x:f>
        <x:v>11.925233644859814</x:v>
      </x:c>
      <x:c r="C8" s="83" t="str">
        <x:v>ratio</x:v>
      </x:c>
      <x:c r="D8" s="87" t="str">
        <x:v>Mixed-endpoint comparison, NOT return</x:v>
      </x:c>
      <x:c r="E8" s="83"/>
      <x:c r="F8" s="83"/>
      <x:c r="G8" s="83"/>
      <x:c r="H8" s="83"/>
      <x:c r="I8" s="83"/>
      <x:c r="J8" s="83"/>
      <x:c r="K8" s="83"/>
      <x:c r="L8" s="83"/>
      <x:c r="M8" s="83"/>
    </x:row>
    <x:row r="9" ht="30" customHeight="1">
      <x:c r="A9" s="83" t="str">
        <x:v>1968 MSRP in Aug-2026 dollars</x:v>
      </x:c>
      <x:c r="B9" s="86" t="n">
        <x:f>B6*'Inputs'!B8/'CPI'!B6</x:f>
        <x:v>51498.36206896552</x:v>
      </x:c>
      <x:c r="C9" s="83" t="str">
        <x:v>USD</x:v>
      </x:c>
      <x:c r="D9" s="87" t="str">
        <x:v>US purchasing-power equivalent</x:v>
      </x:c>
      <x:c r="E9" s="83"/>
      <x:c r="F9" s="83"/>
      <x:c r="G9" s="83"/>
      <x:c r="H9" s="83"/>
      <x:c r="I9" s="83"/>
      <x:c r="J9" s="83"/>
      <x:c r="K9" s="83"/>
      <x:c r="L9" s="83"/>
      <x:c r="M9" s="83"/>
    </x:row>
    <x:row r="10" ht="30" customHeight="1">
      <x:c r="A10" s="83" t="str">
        <x:v>Purchasing-power price multiple</x:v>
      </x:c>
      <x:c r="B10" s="89" t="n">
        <x:f>B7/B9</x:f>
        <x:v>1.2388743532184652</x:v>
      </x:c>
      <x:c r="C10" s="83" t="str">
        <x:v>ratio</x:v>
      </x:c>
      <x:c r="D10" s="87" t="str">
        <x:v>Before all ownership and sale costs</x:v>
      </x:c>
      <x:c r="E10" s="83"/>
      <x:c r="F10" s="83"/>
      <x:c r="G10" s="83"/>
      <x:c r="H10" s="83"/>
      <x:c r="I10" s="83"/>
      <x:c r="J10" s="83"/>
      <x:c r="K10" s="83"/>
      <x:c r="L10" s="83"/>
      <x:c r="M10" s="83"/>
    </x:row>
    <x:row r="11" ht="30" customHeight="1">
      <x:c r="A11" s="83" t="str">
        <x:v>2026 Low Retail</x:v>
      </x:c>
      <x:c r="B11" s="86" t="n">
        <x:f>'Inputs'!B12</x:f>
        <x:v>41900</x:v>
      </x:c>
      <x:c r="C11" s="83" t="str">
        <x:v>USD</x:v>
      </x:c>
      <x:c r="D11" s="87" t="str">
        <x:v>Publisher category, not lower confidence bound</x:v>
      </x:c>
      <x:c r="E11" s="83"/>
      <x:c r="F11" s="83"/>
      <x:c r="G11" s="83"/>
      <x:c r="H11" s="83"/>
      <x:c r="I11" s="83"/>
      <x:c r="J11" s="83"/>
      <x:c r="K11" s="83"/>
      <x:c r="L11" s="83"/>
      <x:c r="M11" s="83"/>
    </x:row>
    <x:row r="12" ht="30" customHeight="1">
      <x:c r="A12" s="83" t="str">
        <x:v>2026 High Retail</x:v>
      </x:c>
      <x:c r="B12" s="86" t="n">
        <x:f>'Inputs'!B14</x:f>
        <x:v>112900</x:v>
      </x:c>
      <x:c r="C12" s="83" t="str">
        <x:v>USD</x:v>
      </x:c>
      <x:c r="D12" s="87" t="str">
        <x:v>Publisher category, not upper confidence bound</x:v>
      </x:c>
      <x:c r="E12" s="83"/>
      <x:c r="F12" s="83"/>
      <x:c r="G12" s="83"/>
      <x:c r="H12" s="83"/>
      <x:c r="I12" s="83"/>
      <x:c r="J12" s="83"/>
      <x:c r="K12" s="83"/>
      <x:c r="L12" s="83"/>
      <x:c r="M12" s="83"/>
    </x:row>
    <x:row r="13" ht="30" customHeight="1">
      <x:c r="A13" s="83" t="str">
        <x:v>Annual model rows</x:v>
      </x:c>
      <x:c r="B13" s="86" t="n">
        <x:f>COUNTA('Annual'!A6:A64)</x:f>
        <x:v>59</x:v>
      </x:c>
      <x:c r="C13" s="83" t="str">
        <x:v>years</x:v>
      </x:c>
      <x:c r="D13" s="87" t="str">
        <x:v>1968 through 2026 inclusive</x:v>
      </x:c>
      <x:c r="E13" s="83"/>
      <x:c r="F13" s="83"/>
      <x:c r="G13" s="83"/>
      <x:c r="H13" s="83"/>
      <x:c r="I13" s="83"/>
      <x:c r="J13" s="83"/>
      <x:c r="K13" s="83"/>
      <x:c r="L13" s="83"/>
      <x:c r="M13" s="83"/>
    </x:row>
    <x:row r="14" ht="30" customHeight="1">
      <x:c r="A14" s="83" t="str">
        <x:v>Reference anchors</x:v>
      </x:c>
      <x:c r="B14" s="86" t="n">
        <x:f>COUNTA('Anchors'!A6:A16)</x:f>
        <x:v>11</x:v>
      </x:c>
      <x:c r="C14" s="83" t="str">
        <x:v>anchors</x:v>
      </x:c>
      <x:c r="D14" s="87" t="str">
        <x:v>11; original price, proxy, selected sales, guide</x:v>
      </x:c>
      <x:c r="E14" s="83"/>
      <x:c r="F14" s="83"/>
      <x:c r="G14" s="83"/>
      <x:c r="H14" s="83"/>
      <x:c r="I14" s="83"/>
      <x:c r="J14" s="83"/>
      <x:c r="K14" s="83"/>
      <x:c r="L14" s="83"/>
      <x:c r="M14" s="83"/>
    </x:row>
    <x:row r="15" ht="30" customHeight="1">
      <x:c r="A15" s="83" t="str">
        <x:v>Interpolated years</x:v>
      </x:c>
      <x:c r="B15" s="86" t="n">
        <x:f>B13-B14</x:f>
        <x:v>48</x:v>
      </x:c>
      <x:c r="C15" s="83" t="str">
        <x:v>years</x:v>
      </x:c>
      <x:c r="D15" s="87" t="str">
        <x:v>48; not observed annual quotations</x:v>
      </x:c>
      <x:c r="E15" s="83"/>
      <x:c r="F15" s="83"/>
      <x:c r="G15" s="83"/>
      <x:c r="H15" s="83"/>
      <x:c r="I15" s="83"/>
      <x:c r="J15" s="83"/>
      <x:c r="K15" s="83"/>
      <x:c r="L15" s="83"/>
      <x:c r="M15" s="83"/>
    </x:row>
    <x:row r="16" ht="30" customHeight="1">
      <x:c r="A16" s="83" t="str">
        <x:v>Source events</x:v>
      </x:c>
      <x:c r="B16" s="86" t="n">
        <x:f>COUNTA('Evidence'!A6:A23)</x:f>
        <x:v>18</x:v>
      </x:c>
      <x:c r="C16" s="83" t="str">
        <x:v>events</x:v>
      </x:c>
      <x:c r="D16" s="87" t="str">
        <x:v>18 including one approximate recollection</x:v>
      </x:c>
      <x:c r="E16" s="83"/>
      <x:c r="F16" s="83"/>
      <x:c r="G16" s="83"/>
      <x:c r="H16" s="83"/>
      <x:c r="I16" s="83"/>
      <x:c r="J16" s="83"/>
      <x:c r="K16" s="83"/>
      <x:c r="L16" s="83"/>
      <x:c r="M16" s="83"/>
    </x:row>
    <x:row r="17" ht="30" customHeight="1">
      <x:c r="A17" s="83" t="str">
        <x:v>Dutch original list nominally in EUR</x:v>
      </x:c>
      <x:c r="B17" s="86" t="n">
        <x:f>'Inputs'!B9/'Inputs'!B10</x:f>
        <x:v>10482.32299168221</x:v>
      </x:c>
      <x:c r="C17" s="83" t="str">
        <x:v>EUR</x:v>
      </x:c>
      <x:c r="D17" s="87" t="str">
        <x:v>Redenomination only, NOT inflation adjustment</x:v>
      </x:c>
      <x:c r="E17" s="83"/>
      <x:c r="F17" s="83"/>
      <x:c r="G17" s="83"/>
      <x:c r="H17" s="83"/>
      <x:c r="I17" s="83"/>
      <x:c r="J17" s="83"/>
      <x:c r="K17" s="83"/>
      <x:c r="L17" s="83"/>
      <x:c r="M17" s="83"/>
    </x:row>
    <x:row r="18" ht="19" customHeight="1">
      <x:c r="A18" s="83"/>
      <x:c r="B18" s="83"/>
      <x:c r="C18" s="83"/>
      <x:c r="D18" s="83"/>
      <x:c r="E18" s="83"/>
      <x:c r="F18" s="83"/>
      <x:c r="G18" s="83"/>
      <x:c r="H18" s="83"/>
      <x:c r="I18" s="83"/>
      <x:c r="J18" s="83"/>
      <x:c r="K18" s="83"/>
      <x:c r="L18" s="83"/>
      <x:c r="M18" s="83"/>
    </x:row>
    <x:row r="19" ht="19" customHeight="1">
      <x:c r="A19" s="83"/>
      <x:c r="B19" s="83"/>
      <x:c r="C19" s="83"/>
      <x:c r="D19" s="83"/>
      <x:c r="E19" s="83"/>
      <x:c r="F19" s="83"/>
      <x:c r="G19" s="83"/>
      <x:c r="H19" s="83"/>
      <x:c r="I19" s="83"/>
      <x:c r="J19" s="83"/>
      <x:c r="K19" s="83"/>
      <x:c r="L19" s="83"/>
      <x:c r="M19" s="83"/>
    </x:row>
    <x:row r="20" ht="19" customHeight="1">
      <x:c r="A20" s="90" t="str">
        <x:v>PUBLICATION RULE: Keep the words “reference reconstruction”, the 1969–1999 evidence gap and the 2026 snapshot visible next to the curve. Never label this series the historical price of Marc’s chassis. It is not an investment-return series.</x:v>
      </x:c>
      <x:c r="B20" s="90"/>
      <x:c r="C20" s="90"/>
      <x:c r="D20" s="90"/>
      <x:c r="E20" s="83"/>
      <x:c r="F20" s="83"/>
      <x:c r="G20" s="83"/>
      <x:c r="H20" s="83"/>
      <x:c r="I20" s="83"/>
      <x:c r="J20" s="83"/>
      <x:c r="K20" s="83"/>
      <x:c r="L20" s="83"/>
      <x:c r="M20" s="83"/>
    </x:row>
    <x:row r="21" ht="19" customHeight="1">
      <x:c r="A21" s="90"/>
      <x:c r="B21" s="90"/>
      <x:c r="C21" s="90"/>
      <x:c r="D21" s="90"/>
      <x:c r="E21" s="83"/>
      <x:c r="F21" s="83"/>
      <x:c r="G21" s="83"/>
      <x:c r="H21" s="83"/>
      <x:c r="I21" s="83"/>
      <x:c r="J21" s="83"/>
      <x:c r="K21" s="83"/>
      <x:c r="L21" s="83"/>
      <x:c r="M21" s="83"/>
    </x:row>
    <x:row r="22" ht="19" customHeight="1">
      <x:c r="A22" s="90"/>
      <x:c r="B22" s="90"/>
      <x:c r="C22" s="90"/>
      <x:c r="D22" s="90"/>
      <x:c r="E22" s="83"/>
      <x:c r="F22" s="83"/>
      <x:c r="G22" s="83"/>
      <x:c r="H22" s="83"/>
      <x:c r="I22" s="83"/>
      <x:c r="J22" s="83"/>
      <x:c r="K22" s="83"/>
      <x:c r="L22" s="83"/>
      <x:c r="M22" s="83"/>
    </x:row>
    <x:row r="23" ht="19" customHeight="1">
      <x:c r="A23" s="90"/>
      <x:c r="B23" s="90"/>
      <x:c r="C23" s="90"/>
      <x:c r="D23" s="90"/>
      <x:c r="E23" s="83"/>
      <x:c r="F23" s="83"/>
      <x:c r="G23" s="83"/>
      <x:c r="H23" s="83"/>
      <x:c r="I23" s="83"/>
      <x:c r="J23" s="83"/>
      <x:c r="K23" s="83"/>
      <x:c r="L23" s="83"/>
      <x:c r="M23" s="83"/>
    </x:row>
    <x:row r="24" ht="19" customHeight="1">
      <x:c r="A24" s="90"/>
      <x:c r="B24" s="90"/>
      <x:c r="C24" s="90"/>
      <x:c r="D24" s="90"/>
      <x:c r="E24" s="83"/>
      <x:c r="F24" s="83"/>
      <x:c r="G24" s="83"/>
      <x:c r="H24" s="83"/>
      <x:c r="I24" s="83"/>
      <x:c r="J24" s="83"/>
      <x:c r="K24" s="83"/>
      <x:c r="L24" s="83"/>
      <x:c r="M24" s="83"/>
    </x:row>
    <x:row r="25" ht="19" customHeight="1">
      <x:c r="A25" s="83"/>
      <x:c r="B25" s="83"/>
      <x:c r="C25" s="83"/>
      <x:c r="D25" s="83"/>
      <x:c r="E25" s="83"/>
      <x:c r="F25" s="83"/>
      <x:c r="G25" s="83"/>
      <x:c r="H25" s="83"/>
      <x:c r="I25" s="83"/>
      <x:c r="J25" s="83"/>
      <x:c r="K25" s="83"/>
      <x:c r="L25" s="83"/>
      <x:c r="M25" s="83"/>
    </x:row>
    <x:row r="26" ht="19" customHeight="1">
      <x:c r="A26" s="83"/>
      <x:c r="B26" s="83"/>
      <x:c r="C26" s="83"/>
      <x:c r="D26" s="83"/>
      <x:c r="E26" s="83"/>
      <x:c r="F26" s="84" t="str">
        <x:v>Dashed interpolation is used in the website and PDF. This native Excel line is a formula-driven model visualization, not evidence that each year was observed. No historical depreciation trough has been invented.</x:v>
      </x:c>
      <x:c r="G26" s="84"/>
      <x:c r="H26" s="84"/>
      <x:c r="I26" s="84"/>
      <x:c r="J26" s="84"/>
      <x:c r="K26" s="84"/>
      <x:c r="L26" s="84"/>
      <x:c r="M26" s="84"/>
      <x:c r="N26" s="79"/>
    </x:row>
    <x:row r="27" ht="19" customHeight="1">
      <x:c r="A27" s="83"/>
      <x:c r="B27" s="83"/>
      <x:c r="C27" s="83"/>
      <x:c r="D27" s="83"/>
      <x:c r="E27" s="83"/>
      <x:c r="F27" s="84"/>
      <x:c r="G27" s="84"/>
      <x:c r="H27" s="84"/>
      <x:c r="I27" s="84"/>
      <x:c r="J27" s="84"/>
      <x:c r="K27" s="84"/>
      <x:c r="L27" s="84"/>
      <x:c r="M27" s="84"/>
      <x:c r="N27" s="79"/>
    </x:row>
    <x:row r="28" ht="19" customHeight="1">
      <x:c r="A28" s="83"/>
      <x:c r="B28" s="83"/>
      <x:c r="C28" s="83"/>
      <x:c r="D28" s="83"/>
      <x:c r="E28" s="83"/>
      <x:c r="F28" s="84"/>
      <x:c r="G28" s="84"/>
      <x:c r="H28" s="84"/>
      <x:c r="I28" s="84"/>
      <x:c r="J28" s="84"/>
      <x:c r="K28" s="84"/>
      <x:c r="L28" s="84"/>
      <x:c r="M28" s="84"/>
      <x:c r="N28" s="79"/>
    </x:row>
    <x:row r="29" ht="19" customHeight="1">
      <x:c r="A29" s="83"/>
      <x:c r="B29" s="83"/>
      <x:c r="C29" s="83"/>
      <x:c r="D29" s="83"/>
      <x:c r="E29" s="83"/>
      <x:c r="F29" s="83"/>
      <x:c r="G29" s="83"/>
      <x:c r="H29" s="83"/>
      <x:c r="I29" s="83"/>
      <x:c r="J29" s="83"/>
      <x:c r="K29" s="83"/>
      <x:c r="L29" s="83"/>
      <x:c r="M29" s="83"/>
    </x:row>
    <x:row r="30" ht="19" customHeight="1">
      <x:c r="A30" s="83"/>
      <x:c r="B30" s="83"/>
      <x:c r="C30" s="83"/>
      <x:c r="D30" s="83"/>
      <x:c r="E30" s="83"/>
      <x:c r="F30" s="83"/>
      <x:c r="G30" s="83"/>
      <x:c r="H30" s="83"/>
      <x:c r="I30" s="83"/>
      <x:c r="J30" s="83"/>
      <x:c r="K30" s="83"/>
      <x:c r="L30" s="83"/>
      <x:c r="M30" s="83"/>
    </x:row>
    <x:row r="31" ht="19" customHeight="1">
      <x:c r="A31" s="83"/>
      <x:c r="B31" s="83"/>
      <x:c r="C31" s="83"/>
      <x:c r="D31" s="83"/>
      <x:c r="E31" s="83"/>
      <x:c r="F31" s="83"/>
      <x:c r="G31" s="83"/>
      <x:c r="H31" s="83"/>
      <x:c r="I31" s="83"/>
      <x:c r="J31" s="83"/>
      <x:c r="K31" s="83"/>
      <x:c r="L31" s="83"/>
      <x:c r="M31" s="83"/>
    </x:row>
    <x:row r="32" ht="19" customHeight="1">
      <x:c r="A32" s="83"/>
      <x:c r="B32" s="83"/>
      <x:c r="C32" s="83"/>
      <x:c r="D32" s="83"/>
      <x:c r="E32" s="83"/>
      <x:c r="F32" s="83"/>
      <x:c r="G32" s="83"/>
      <x:c r="H32" s="83"/>
      <x:c r="I32" s="83"/>
      <x:c r="J32" s="83"/>
      <x:c r="K32" s="83"/>
      <x:c r="L32" s="83"/>
      <x:c r="M32" s="83"/>
    </x:row>
    <x:row r="33" ht="19" customHeight="1">
      <x:c r="A33" s="83"/>
      <x:c r="B33" s="83"/>
      <x:c r="C33" s="83"/>
      <x:c r="D33" s="83"/>
      <x:c r="E33" s="83"/>
      <x:c r="F33" s="83"/>
      <x:c r="G33" s="83"/>
      <x:c r="H33" s="83"/>
      <x:c r="I33" s="83"/>
      <x:c r="J33" s="83"/>
      <x:c r="K33" s="83"/>
      <x:c r="L33" s="83"/>
      <x:c r="M33" s="83"/>
    </x:row>
    <x:row r="34" ht="19" customHeight="1">
      <x:c r="A34" s="83"/>
      <x:c r="B34" s="83"/>
      <x:c r="C34" s="83"/>
      <x:c r="D34" s="83"/>
      <x:c r="E34" s="83"/>
      <x:c r="F34" s="83"/>
      <x:c r="G34" s="83"/>
      <x:c r="H34" s="83"/>
      <x:c r="I34" s="83"/>
      <x:c r="J34" s="83"/>
      <x:c r="K34" s="83"/>
      <x:c r="L34" s="83"/>
      <x:c r="M34" s="83"/>
    </x:row>
    <x:row r="35" ht="19" customHeight="1">
      <x:c r="A35" s="83"/>
      <x:c r="B35" s="83"/>
      <x:c r="C35" s="83"/>
      <x:c r="D35" s="83"/>
      <x:c r="E35" s="83"/>
      <x:c r="F35" s="83"/>
      <x:c r="G35" s="83"/>
      <x:c r="H35" s="83"/>
      <x:c r="I35" s="83"/>
      <x:c r="J35" s="83"/>
      <x:c r="K35" s="83"/>
      <x:c r="L35" s="83"/>
      <x:c r="M35" s="83"/>
    </x:row>
    <x:row r="36" ht="19" customHeight="1">
      <x:c r="A36" s="83"/>
      <x:c r="B36" s="83"/>
      <x:c r="C36" s="83"/>
      <x:c r="D36" s="83"/>
      <x:c r="E36" s="83"/>
      <x:c r="F36" s="83"/>
      <x:c r="G36" s="83"/>
      <x:c r="H36" s="83"/>
      <x:c r="I36" s="83"/>
      <x:c r="J36" s="83"/>
      <x:c r="K36" s="83"/>
      <x:c r="L36" s="83"/>
      <x:c r="M36" s="83"/>
    </x:row>
    <x:row r="37" ht="19" customHeight="1">
      <x:c r="A37" s="83"/>
      <x:c r="B37" s="83"/>
      <x:c r="C37" s="83"/>
      <x:c r="D37" s="83"/>
      <x:c r="E37" s="83"/>
      <x:c r="F37" s="83"/>
      <x:c r="G37" s="83"/>
      <x:c r="H37" s="83"/>
      <x:c r="I37" s="83"/>
      <x:c r="J37" s="83"/>
      <x:c r="K37" s="83"/>
      <x:c r="L37" s="83"/>
      <x:c r="M37" s="83"/>
    </x:row>
    <x:row r="38" ht="19" customHeight="1">
      <x:c r="A38" s="83"/>
      <x:c r="B38" s="83"/>
      <x:c r="C38" s="83"/>
      <x:c r="D38" s="83"/>
      <x:c r="E38" s="83"/>
      <x:c r="F38" s="83"/>
      <x:c r="G38" s="83"/>
      <x:c r="H38" s="83"/>
      <x:c r="I38" s="83"/>
      <x:c r="J38" s="83"/>
      <x:c r="K38" s="83"/>
      <x:c r="L38" s="83"/>
      <x:c r="M38" s="83"/>
    </x:row>
    <x:row r="39" ht="19" customHeight="1">
      <x:c r="A39" s="83"/>
      <x:c r="B39" s="83"/>
      <x:c r="C39" s="83"/>
      <x:c r="D39" s="83"/>
      <x:c r="E39" s="83"/>
      <x:c r="F39" s="83"/>
      <x:c r="G39" s="83"/>
      <x:c r="H39" s="83"/>
      <x:c r="I39" s="83"/>
      <x:c r="J39" s="83"/>
      <x:c r="K39" s="83"/>
      <x:c r="L39" s="83"/>
      <x:c r="M39" s="83"/>
    </x:row>
    <x:row r="40" ht="19" customHeight="1">
      <x:c r="A40" s="83"/>
      <x:c r="B40" s="83"/>
      <x:c r="C40" s="83"/>
      <x:c r="D40" s="83"/>
      <x:c r="E40" s="83"/>
      <x:c r="F40" s="83"/>
      <x:c r="G40" s="83"/>
      <x:c r="H40" s="83"/>
      <x:c r="I40" s="83"/>
      <x:c r="J40" s="83"/>
      <x:c r="K40" s="83"/>
      <x:c r="L40" s="83"/>
      <x:c r="M40" s="83"/>
    </x:row>
    <x:row r="41" ht="19" customHeight="1">
      <x:c r="A41" s="83"/>
      <x:c r="B41" s="83"/>
      <x:c r="C41" s="83"/>
      <x:c r="D41" s="83"/>
      <x:c r="E41" s="83"/>
      <x:c r="F41" s="83"/>
      <x:c r="G41" s="83"/>
      <x:c r="H41" s="83"/>
      <x:c r="I41" s="83"/>
      <x:c r="J41" s="83"/>
      <x:c r="K41" s="83"/>
      <x:c r="L41" s="83"/>
      <x:c r="M41" s="83"/>
    </x:row>
    <x:row r="42" ht="19" customHeight="1">
      <x:c r="A42" s="83"/>
      <x:c r="B42" s="83"/>
      <x:c r="C42" s="83"/>
      <x:c r="D42" s="83"/>
      <x:c r="E42" s="83"/>
      <x:c r="F42" s="83"/>
      <x:c r="G42" s="83"/>
      <x:c r="H42" s="83"/>
      <x:c r="I42" s="83"/>
      <x:c r="J42" s="83"/>
      <x:c r="K42" s="83"/>
      <x:c r="L42" s="83"/>
      <x:c r="M42" s="83"/>
    </x:row>
    <x:row r="43" ht="19" customHeight="1">
      <x:c r="A43" s="83"/>
      <x:c r="B43" s="83"/>
      <x:c r="C43" s="83"/>
      <x:c r="D43" s="83"/>
      <x:c r="E43" s="83"/>
      <x:c r="F43" s="83"/>
      <x:c r="G43" s="83"/>
      <x:c r="H43" s="83"/>
      <x:c r="I43" s="83"/>
      <x:c r="J43" s="83"/>
      <x:c r="K43" s="83"/>
      <x:c r="L43" s="83"/>
      <x:c r="M43" s="83"/>
    </x:row>
    <x:row r="44" ht="19" customHeight="1">
      <x:c r="A44" s="83"/>
      <x:c r="B44" s="83"/>
      <x:c r="C44" s="83"/>
      <x:c r="D44" s="83"/>
      <x:c r="E44" s="83"/>
      <x:c r="F44" s="83"/>
      <x:c r="G44" s="83"/>
      <x:c r="H44" s="83"/>
      <x:c r="I44" s="83"/>
      <x:c r="J44" s="83"/>
      <x:c r="K44" s="83"/>
      <x:c r="L44" s="83"/>
      <x:c r="M44" s="83"/>
    </x:row>
    <x:row r="45" ht="19" customHeight="1">
      <x:c r="A45" s="83"/>
      <x:c r="B45" s="83"/>
      <x:c r="C45" s="83"/>
      <x:c r="D45" s="83"/>
      <x:c r="E45" s="83"/>
      <x:c r="F45" s="83"/>
      <x:c r="G45" s="83"/>
      <x:c r="H45" s="83"/>
      <x:c r="I45" s="83"/>
      <x:c r="J45" s="83"/>
      <x:c r="K45" s="83"/>
      <x:c r="L45" s="83"/>
      <x:c r="M45" s="83"/>
    </x:row>
    <x:row r="46" ht="19" customHeight="1">
      <x:c r="A46" s="83"/>
      <x:c r="B46" s="83"/>
      <x:c r="C46" s="83"/>
      <x:c r="D46" s="83"/>
      <x:c r="E46" s="83"/>
      <x:c r="F46" s="83"/>
      <x:c r="G46" s="83"/>
      <x:c r="H46" s="83"/>
      <x:c r="I46" s="83"/>
      <x:c r="J46" s="83"/>
      <x:c r="K46" s="83"/>
      <x:c r="L46" s="83"/>
      <x:c r="M46" s="83"/>
    </x:row>
    <x:row r="47" ht="19" customHeight="1">
      <x:c r="A47" s="83"/>
      <x:c r="B47" s="83"/>
      <x:c r="C47" s="83"/>
      <x:c r="D47" s="83"/>
      <x:c r="E47" s="83"/>
      <x:c r="F47" s="83"/>
      <x:c r="G47" s="83"/>
      <x:c r="H47" s="83"/>
      <x:c r="I47" s="83"/>
      <x:c r="J47" s="83"/>
      <x:c r="K47" s="83"/>
      <x:c r="L47" s="83"/>
      <x:c r="M47" s="83"/>
    </x:row>
    <x:row r="48" ht="19" customHeight="1">
      <x:c r="A48" s="83"/>
      <x:c r="B48" s="83"/>
      <x:c r="C48" s="83"/>
      <x:c r="D48" s="83"/>
      <x:c r="E48" s="83"/>
      <x:c r="F48" s="83"/>
      <x:c r="G48" s="83"/>
      <x:c r="H48" s="83"/>
      <x:c r="I48" s="83"/>
      <x:c r="J48" s="83"/>
      <x:c r="K48" s="83"/>
      <x:c r="L48" s="83"/>
      <x:c r="M48" s="83"/>
    </x:row>
    <x:row r="49" ht="19" customHeight="1">
      <x:c r="A49" s="83"/>
      <x:c r="B49" s="83"/>
      <x:c r="C49" s="83"/>
      <x:c r="D49" s="83"/>
      <x:c r="E49" s="83"/>
      <x:c r="F49" s="83"/>
      <x:c r="G49" s="83"/>
      <x:c r="H49" s="83"/>
      <x:c r="I49" s="83"/>
      <x:c r="J49" s="83"/>
      <x:c r="K49" s="83"/>
      <x:c r="L49" s="83"/>
      <x:c r="M49" s="83"/>
    </x:row>
    <x:row r="50" ht="19" customHeight="1">
      <x:c r="A50" s="83"/>
      <x:c r="B50" s="83"/>
      <x:c r="C50" s="83"/>
      <x:c r="D50" s="83"/>
      <x:c r="E50" s="83"/>
      <x:c r="F50" s="83"/>
      <x:c r="G50" s="83"/>
      <x:c r="H50" s="83"/>
      <x:c r="I50" s="83"/>
      <x:c r="J50" s="83"/>
      <x:c r="K50" s="83"/>
      <x:c r="L50" s="83"/>
      <x:c r="M50" s="83"/>
    </x:row>
    <x:row r="51" ht="19" customHeight="1">
      <x:c r="A51" s="83"/>
      <x:c r="B51" s="83"/>
      <x:c r="C51" s="83"/>
      <x:c r="D51" s="83"/>
      <x:c r="E51" s="83"/>
      <x:c r="F51" s="83"/>
      <x:c r="G51" s="83"/>
      <x:c r="H51" s="83"/>
      <x:c r="I51" s="83"/>
      <x:c r="J51" s="83"/>
      <x:c r="K51" s="83"/>
      <x:c r="L51" s="83"/>
      <x:c r="M51" s="83"/>
    </x:row>
    <x:row r="52" ht="19" customHeight="1">
      <x:c r="A52" s="83"/>
      <x:c r="B52" s="83"/>
      <x:c r="C52" s="83"/>
      <x:c r="D52" s="83"/>
      <x:c r="E52" s="83"/>
      <x:c r="F52" s="83"/>
      <x:c r="G52" s="83"/>
      <x:c r="H52" s="83"/>
      <x:c r="I52" s="83"/>
      <x:c r="J52" s="83"/>
      <x:c r="K52" s="83"/>
      <x:c r="L52" s="83"/>
      <x:c r="M52" s="83"/>
    </x:row>
    <x:row r="53" ht="19" customHeight="1">
      <x:c r="A53" s="83"/>
      <x:c r="B53" s="83"/>
      <x:c r="C53" s="83"/>
      <x:c r="D53" s="83"/>
      <x:c r="E53" s="83"/>
      <x:c r="F53" s="83"/>
      <x:c r="G53" s="83"/>
      <x:c r="H53" s="83"/>
      <x:c r="I53" s="83"/>
      <x:c r="J53" s="83"/>
      <x:c r="K53" s="83"/>
      <x:c r="L53" s="83"/>
      <x:c r="M53" s="83"/>
    </x:row>
    <x:row r="54" ht="19" customHeight="1">
      <x:c r="A54" s="83"/>
      <x:c r="B54" s="83"/>
      <x:c r="C54" s="83"/>
      <x:c r="D54" s="83"/>
      <x:c r="E54" s="83"/>
      <x:c r="F54" s="83"/>
      <x:c r="G54" s="83"/>
      <x:c r="H54" s="83"/>
      <x:c r="I54" s="83"/>
      <x:c r="J54" s="83"/>
      <x:c r="K54" s="83"/>
      <x:c r="L54" s="83"/>
      <x:c r="M54" s="83"/>
    </x:row>
    <x:row r="55" ht="19" customHeight="1">
      <x:c r="A55" s="83"/>
      <x:c r="B55" s="83"/>
      <x:c r="C55" s="83"/>
      <x:c r="D55" s="83"/>
      <x:c r="E55" s="83"/>
      <x:c r="F55" s="83"/>
      <x:c r="G55" s="83"/>
      <x:c r="H55" s="83"/>
      <x:c r="I55" s="83"/>
      <x:c r="J55" s="83"/>
      <x:c r="K55" s="83"/>
      <x:c r="L55" s="83"/>
      <x:c r="M55" s="83"/>
    </x:row>
    <x:row r="56" ht="19" customHeight="1">
      <x:c r="A56" s="83"/>
      <x:c r="B56" s="83"/>
      <x:c r="C56" s="83"/>
      <x:c r="D56" s="83"/>
      <x:c r="E56" s="83"/>
      <x:c r="F56" s="83"/>
      <x:c r="G56" s="83"/>
      <x:c r="H56" s="83"/>
      <x:c r="I56" s="83"/>
      <x:c r="J56" s="83"/>
      <x:c r="K56" s="83"/>
      <x:c r="L56" s="83"/>
      <x:c r="M56" s="83"/>
    </x:row>
    <x:row r="57" ht="19" customHeight="1">
      <x:c r="A57" s="83"/>
      <x:c r="B57" s="83"/>
      <x:c r="C57" s="83"/>
      <x:c r="D57" s="83"/>
      <x:c r="E57" s="83"/>
      <x:c r="F57" s="83"/>
      <x:c r="G57" s="83"/>
      <x:c r="H57" s="83"/>
      <x:c r="I57" s="83"/>
      <x:c r="J57" s="83"/>
      <x:c r="K57" s="83"/>
      <x:c r="L57" s="83"/>
      <x:c r="M57" s="83"/>
    </x:row>
    <x:row r="58" ht="19" customHeight="1">
      <x:c r="A58" s="83"/>
      <x:c r="B58" s="83"/>
      <x:c r="C58" s="83"/>
      <x:c r="D58" s="83"/>
      <x:c r="E58" s="83"/>
      <x:c r="F58" s="83"/>
      <x:c r="G58" s="83"/>
      <x:c r="H58" s="83"/>
      <x:c r="I58" s="83"/>
      <x:c r="J58" s="83"/>
      <x:c r="K58" s="83"/>
      <x:c r="L58" s="83"/>
      <x:c r="M58" s="83"/>
    </x:row>
    <x:row r="59" ht="19" customHeight="1">
      <x:c r="A59" s="83"/>
      <x:c r="B59" s="83"/>
      <x:c r="C59" s="83"/>
      <x:c r="D59" s="83"/>
      <x:c r="E59" s="83"/>
      <x:c r="F59" s="83"/>
      <x:c r="G59" s="83"/>
      <x:c r="H59" s="83"/>
      <x:c r="I59" s="83"/>
      <x:c r="J59" s="83"/>
      <x:c r="K59" s="83"/>
      <x:c r="L59" s="83"/>
      <x:c r="M59" s="83"/>
    </x:row>
    <x:row r="60" ht="19" customHeight="1">
      <x:c r="A60" s="83"/>
      <x:c r="B60" s="83"/>
      <x:c r="C60" s="83"/>
      <x:c r="D60" s="83"/>
      <x:c r="E60" s="83"/>
      <x:c r="F60" s="83"/>
      <x:c r="G60" s="83"/>
      <x:c r="H60" s="83"/>
      <x:c r="I60" s="83"/>
      <x:c r="J60" s="83"/>
      <x:c r="K60" s="83"/>
      <x:c r="L60" s="83"/>
      <x:c r="M60" s="83"/>
    </x:row>
    <x:row r="61" ht="19" customHeight="1">
      <x:c r="A61" s="83"/>
      <x:c r="B61" s="83"/>
      <x:c r="C61" s="83"/>
      <x:c r="D61" s="83"/>
      <x:c r="E61" s="83"/>
      <x:c r="F61" s="83"/>
      <x:c r="G61" s="83"/>
      <x:c r="H61" s="83"/>
      <x:c r="I61" s="83"/>
      <x:c r="J61" s="83"/>
      <x:c r="K61" s="83"/>
      <x:c r="L61" s="83"/>
      <x:c r="M61" s="83"/>
    </x:row>
    <x:row r="62" ht="19" customHeight="1">
      <x:c r="A62" s="83"/>
      <x:c r="B62" s="83"/>
      <x:c r="C62" s="83"/>
      <x:c r="D62" s="83"/>
      <x:c r="E62" s="83"/>
      <x:c r="F62" s="83"/>
      <x:c r="G62" s="83"/>
      <x:c r="H62" s="83"/>
      <x:c r="I62" s="83"/>
      <x:c r="J62" s="83"/>
      <x:c r="K62" s="83"/>
      <x:c r="L62" s="83"/>
      <x:c r="M62" s="83"/>
    </x:row>
    <x:row r="63" ht="19" customHeight="1">
      <x:c r="A63" s="83"/>
      <x:c r="B63" s="83"/>
      <x:c r="C63" s="83"/>
      <x:c r="D63" s="83"/>
      <x:c r="E63" s="83"/>
      <x:c r="F63" s="83"/>
      <x:c r="G63" s="83"/>
      <x:c r="H63" s="83"/>
      <x:c r="I63" s="83"/>
      <x:c r="J63" s="83"/>
      <x:c r="K63" s="83"/>
      <x:c r="L63" s="83"/>
      <x:c r="M63" s="83"/>
    </x:row>
    <x:row r="64" ht="19" customHeight="1">
      <x:c r="A64" s="83"/>
      <x:c r="B64" s="83"/>
      <x:c r="C64" s="83"/>
      <x:c r="D64" s="83"/>
      <x:c r="E64" s="83"/>
      <x:c r="F64" s="83"/>
      <x:c r="G64" s="83"/>
      <x:c r="H64" s="83"/>
      <x:c r="I64" s="83"/>
      <x:c r="J64" s="83"/>
      <x:c r="K64" s="83"/>
      <x:c r="L64" s="83"/>
      <x:c r="M64" s="83"/>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L2"/>
    <x:mergeCell ref="A3:L3"/>
    <x:mergeCell ref="A20:D24"/>
    <x:mergeCell ref="F26:N28"/>
  </x:mergeCells>
  <x:pageMargins left="0.7" right="0.7" top="0.75" bottom="0.75" header="0.3" footer="0.3"/>
  <x:drawing xmlns:r="http://schemas.openxmlformats.org/officeDocument/2006/relationships" r:id="Raa3b5ff936414b64"/>
</x:worksheet>
</file>

<file path=xl/worksheets/sheet2.xml><?xml version="1.0" encoding="utf-8"?>
<x:worksheet xmlns:x="http://schemas.openxmlformats.org/spreadsheetml/2006/main">
  <x:sheetViews>
    <x:sheetView showGridLines="0" workbookViewId="0"/>
  </x:sheetViews>
  <x:sheetFormatPr defaultRowHeight="15"/>
  <x:cols>
    <x:col min="1" max="1" width="15" hidden="0" customWidth="1"/>
    <x:col min="2" max="2" width="21" hidden="0" customWidth="1"/>
    <x:col min="3" max="3" width="21" hidden="0" customWidth="1"/>
    <x:col min="4" max="4" width="21" hidden="0" customWidth="1"/>
    <x:col min="5" max="5" width="29" hidden="0" customWidth="1"/>
    <x:col min="6" max="6" width="13" hidden="0" customWidth="1"/>
    <x:col min="7" max="7" width="13" hidden="0" customWidth="1"/>
    <x:col min="8" max="8" width="15" hidden="0" customWidth="1"/>
    <x:col min="9" max="9" width="15" hidden="0" customWidth="1"/>
    <x:col min="10" max="10" width="15" hidden="0" customWidth="1"/>
    <x:col min="11" max="11" width="15" hidden="0" customWidth="1"/>
    <x:col min="12" max="12" width="15" hidden="0" customWidth="1"/>
    <x:col min="13" max="13" width="28" hidden="0" customWidth="1"/>
  </x:cols>
  <x:sheetData>
    <x:row r="1" ht="25" customHeight="1">
      <x:c r="A1" s="82" t="str">
        <x:v>ANNUAL REFERENCE / 1968–2026</x:v>
      </x:c>
      <x:c r="B1" s="82"/>
      <x:c r="C1" s="82"/>
      <x:c r="D1" s="82"/>
      <x:c r="E1" s="82"/>
      <x:c r="F1" s="82"/>
      <x:c r="G1" s="82"/>
      <x:c r="H1" s="82"/>
      <x:c r="I1" s="82"/>
      <x:c r="J1" s="82"/>
      <x:c r="K1" s="82"/>
      <x:c r="L1" s="82"/>
      <x:c r="M1" s="82"/>
    </x:row>
    <x:row r="2" ht="25" customHeight="1">
      <x:c r="A2" s="82"/>
      <x:c r="B2" s="82"/>
      <x:c r="C2" s="82"/>
      <x:c r="D2" s="82"/>
      <x:c r="E2" s="82"/>
      <x:c r="F2" s="82"/>
      <x:c r="G2" s="82"/>
      <x:c r="H2" s="82"/>
      <x:c r="I2" s="82"/>
      <x:c r="J2" s="82"/>
      <x:c r="K2" s="82"/>
      <x:c r="L2" s="82"/>
      <x:c r="M2" s="82"/>
    </x:row>
    <x:row r="3" ht="30" customHeight="1">
      <x:c r="A3" s="84" t="str">
        <x:v>59 rows. Model outputs are NOT observed annual prices. 1969–1999 is a mathematical bridge with no annual price evidence.</x:v>
      </x:c>
      <x:c r="B3" s="84"/>
      <x:c r="C3" s="84"/>
      <x:c r="D3" s="84"/>
      <x:c r="E3" s="84"/>
      <x:c r="F3" s="84"/>
      <x:c r="G3" s="84"/>
      <x:c r="H3" s="84"/>
      <x:c r="I3" s="84"/>
      <x:c r="J3" s="84"/>
      <x:c r="K3" s="84"/>
      <x:c r="L3" s="84"/>
      <x:c r="M3" s="84"/>
    </x:row>
    <x:row r="4" ht="19" customHeight="1">
      <x:c r="A4" s="83"/>
      <x:c r="B4" s="83"/>
      <x:c r="C4" s="83"/>
      <x:c r="D4" s="83"/>
      <x:c r="E4" s="83"/>
      <x:c r="F4" s="83"/>
      <x:c r="G4" s="83"/>
      <x:c r="H4" s="83"/>
      <x:c r="I4" s="83"/>
      <x:c r="J4" s="83"/>
      <x:c r="K4" s="83"/>
      <x:c r="L4" s="83"/>
      <x:c r="M4" s="83"/>
    </x:row>
    <x:row r="5" ht="32" customHeight="1">
      <x:c r="A5" s="85" t="str">
        <x:v>Year</x:v>
      </x:c>
      <x:c r="B5" s="85" t="str">
        <x:v>Reference USD nominal</x:v>
      </x:c>
      <x:c r="C5" s="85" t="str">
        <x:v>USD at Aug-2026 purchasing power</x:v>
      </x:c>
      <x:c r="D5" s="85" t="str">
        <x:v>EUR at fixed 24-Sep-2026 FX</x:v>
      </x:c>
      <x:c r="E5" s="85" t="str">
        <x:v>Status / evidence type</x:v>
      </x:c>
      <x:c r="F5" s="85" t="str">
        <x:v>Left anchor year</x:v>
      </x:c>
      <x:c r="G5" s="85" t="str">
        <x:v>Right anchor year</x:v>
      </x:c>
      <x:c r="H5" s="85" t="str">
        <x:v>Left anchor USD</x:v>
      </x:c>
      <x:c r="I5" s="85" t="str">
        <x:v>Right anchor USD</x:v>
      </x:c>
      <x:c r="J5" s="85" t="str">
        <x:v>Interpolation weight</x:v>
      </x:c>
      <x:c r="K5" s="85" t="str">
        <x:v>CPI reference</x:v>
      </x:c>
      <x:c r="L5" s="85" t="str">
        <x:v>Source event count</x:v>
      </x:c>
      <x:c r="M5" s="85" t="str">
        <x:v>Source IDs</x:v>
      </x:c>
    </x:row>
    <x:row r="6" ht="19" customHeight="1">
      <x:c r="A6" s="83" t="n">
        <x:v>1968</x:v>
      </x:c>
      <x:c r="B6" s="100" t="n">
        <x:f>IF(F6=G6,H6,H6*(I6/H6)^J6)</x:f>
        <x:v>5350</x:v>
      </x:c>
      <x:c r="C6" s="101" t="n">
        <x:f>B6*'Inputs'!$B$8/K6</x:f>
        <x:v>51498.36206896552</x:v>
      </x:c>
      <x:c r="D6" s="101" t="n">
        <x:f>B6/'Inputs'!$B$7</x:f>
        <x:v>4706.606844374065</x:v>
      </x:c>
      <x:c r="E6" s="102" t="str">
        <x:v>original_price_reference</x:v>
      </x:c>
      <x:c r="F6" s="102" t="n">
        <x:f>'Anchors'!A6</x:f>
        <x:v>1968</x:v>
      </x:c>
      <x:c r="G6" s="102" t="n">
        <x:f>'Anchors'!A6</x:f>
        <x:v>1968</x:v>
      </x:c>
      <x:c r="H6" s="101" t="n">
        <x:f>'Anchors'!B6</x:f>
        <x:v>5350</x:v>
      </x:c>
      <x:c r="I6" s="101" t="n">
        <x:f>'Anchors'!B6</x:f>
        <x:v>5350</x:v>
      </x:c>
      <x:c r="J6" s="103" t="n">
        <x:f>IF(F6=G6,0,(A6-F6)/(G6-F6))</x:f>
        <x:v>0</x:v>
      </x:c>
      <x:c r="K6" s="104" t="n">
        <x:f>'CPI'!B6</x:f>
        <x:v>34.8</x:v>
      </x:c>
      <x:c r="L6" s="83" t="n">
        <x:v>0</x:v>
      </x:c>
      <x:c r="M6" s="83" t="str">
        <x:v>S02</x:v>
      </x:c>
    </x:row>
    <x:row r="7" ht="19" customHeight="1">
      <x:c r="A7" s="105" t="n">
        <x:v>1969</x:v>
      </x:c>
      <x:c r="B7" s="106" t="n">
        <x:f>IF(F7=G7,H7,H7*(I7/H7)^J7)</x:f>
        <x:v>5395.1315685382115</x:v>
      </x:c>
      <x:c r="C7" s="107" t="n">
        <x:f>B7*'Inputs'!$B$8/K7</x:f>
        <x:v>49244.17364656485</x:v>
      </x:c>
      <x:c r="D7" s="107" t="n">
        <x:f>B7/'Inputs'!$B$7</x:f>
        <x:v>4746.310872295427</x:v>
      </x:c>
      <x:c r="E7" s="108" t="str">
        <x:v>geometric_interpolation</x:v>
      </x:c>
      <x:c r="F7" s="108" t="n">
        <x:f>'Anchors'!A6</x:f>
        <x:v>1968</x:v>
      </x:c>
      <x:c r="G7" s="108" t="n">
        <x:f>'Anchors'!A7</x:f>
        <x:v>2000</x:v>
      </x:c>
      <x:c r="H7" s="107" t="n">
        <x:f>'Anchors'!B6</x:f>
        <x:v>5350</x:v>
      </x:c>
      <x:c r="I7" s="107" t="n">
        <x:f>'Anchors'!B7</x:f>
        <x:v>7000</x:v>
      </x:c>
      <x:c r="J7" s="109" t="n">
        <x:f>IF(F7=G7,0,(A7-F7)/(G7-F7))</x:f>
        <x:v>0.03125</x:v>
      </x:c>
      <x:c r="K7" s="110" t="n">
        <x:f>'CPI'!B7</x:f>
        <x:v>36.7</x:v>
      </x:c>
      <x:c r="L7" s="105" t="n">
        <x:v>0</x:v>
      </x:c>
      <x:c r="M7" s="105" t="str">
        <x:v>S02; S03</x:v>
      </x:c>
    </x:row>
    <x:row r="8" ht="19" customHeight="1">
      <x:c r="A8" s="105" t="n">
        <x:v>1970</x:v>
      </x:c>
      <x:c r="B8" s="106" t="n">
        <x:f>IF(F8=G8,H8,H8*(I8/H8)^J8)</x:f>
        <x:v>5440.6438582874</x:v>
      </x:c>
      <x:c r="C8" s="107" t="n">
        <x:f>B8*'Inputs'!$B$8/K8</x:f>
        <x:v>46971.82679508024</x:v>
      </x:c>
      <x:c r="D8" s="107" t="n">
        <x:f>B8/'Inputs'!$B$7</x:f>
        <x:v>4786.349835741532</x:v>
      </x:c>
      <x:c r="E8" s="108" t="str">
        <x:v>geometric_interpolation</x:v>
      </x:c>
      <x:c r="F8" s="108" t="n">
        <x:f>'Anchors'!A6</x:f>
        <x:v>1968</x:v>
      </x:c>
      <x:c r="G8" s="108" t="n">
        <x:f>'Anchors'!A7</x:f>
        <x:v>2000</x:v>
      </x:c>
      <x:c r="H8" s="107" t="n">
        <x:f>'Anchors'!B6</x:f>
        <x:v>5350</x:v>
      </x:c>
      <x:c r="I8" s="107" t="n">
        <x:f>'Anchors'!B7</x:f>
        <x:v>7000</x:v>
      </x:c>
      <x:c r="J8" s="109" t="n">
        <x:f>IF(F8=G8,0,(A8-F8)/(G8-F8))</x:f>
        <x:v>0.0625</x:v>
      </x:c>
      <x:c r="K8" s="110" t="n">
        <x:f>'CPI'!B8</x:f>
        <x:v>38.8</x:v>
      </x:c>
      <x:c r="L8" s="105" t="n">
        <x:v>0</x:v>
      </x:c>
      <x:c r="M8" s="105" t="str">
        <x:v>S02; S03</x:v>
      </x:c>
    </x:row>
    <x:row r="9" ht="19" customHeight="1">
      <x:c r="A9" s="105" t="n">
        <x:v>1971</x:v>
      </x:c>
      <x:c r="B9" s="106" t="n">
        <x:f>IF(F9=G9,H9,H9*(I9/H9)^J9)</x:f>
        <x:v>5486.540080938297</x:v>
      </x:c>
      <x:c r="C9" s="107" t="n">
        <x:f>B9*'Inputs'!$B$8/K9</x:f>
        <x:v>45379.78262500521</x:v>
      </x:c>
      <x:c r="D9" s="107" t="n">
        <x:f>B9/'Inputs'!$B$7</x:f>
        <x:v>4826.726560163893</x:v>
      </x:c>
      <x:c r="E9" s="108" t="str">
        <x:v>geometric_interpolation</x:v>
      </x:c>
      <x:c r="F9" s="108" t="n">
        <x:f>'Anchors'!A6</x:f>
        <x:v>1968</x:v>
      </x:c>
      <x:c r="G9" s="108" t="n">
        <x:f>'Anchors'!A7</x:f>
        <x:v>2000</x:v>
      </x:c>
      <x:c r="H9" s="107" t="n">
        <x:f>'Anchors'!B6</x:f>
        <x:v>5350</x:v>
      </x:c>
      <x:c r="I9" s="107" t="n">
        <x:f>'Anchors'!B7</x:f>
        <x:v>7000</x:v>
      </x:c>
      <x:c r="J9" s="109" t="n">
        <x:f>IF(F9=G9,0,(A9-F9)/(G9-F9))</x:f>
        <x:v>0.09375</x:v>
      </x:c>
      <x:c r="K9" s="110" t="n">
        <x:f>'CPI'!B9</x:f>
        <x:v>40.5</x:v>
      </x:c>
      <x:c r="L9" s="105" t="n">
        <x:v>0</x:v>
      </x:c>
      <x:c r="M9" s="105" t="str">
        <x:v>S02; S03</x:v>
      </x:c>
    </x:row>
    <x:row r="10" ht="19" customHeight="1">
      <x:c r="A10" s="105" t="n">
        <x:v>1972</x:v>
      </x:c>
      <x:c r="B10" s="106" t="n">
        <x:f>IF(F10=G10,H10,H10*(I10/H10)^J10)</x:f>
        <x:v>5532.823475274843</x:v>
      </x:c>
      <x:c r="C10" s="107" t="n">
        <x:f>B10*'Inputs'!$B$8/K10</x:f>
        <x:v>44339.35903702314</x:v>
      </x:c>
      <x:c r="D10" s="107" t="n">
        <x:f>B10/'Inputs'!$B$7</x:f>
        <x:v>4867.443894848986</x:v>
      </x:c>
      <x:c r="E10" s="108" t="str">
        <x:v>geometric_interpolation</x:v>
      </x:c>
      <x:c r="F10" s="108" t="n">
        <x:f>'Anchors'!A6</x:f>
        <x:v>1968</x:v>
      </x:c>
      <x:c r="G10" s="108" t="n">
        <x:f>'Anchors'!A7</x:f>
        <x:v>2000</x:v>
      </x:c>
      <x:c r="H10" s="107" t="n">
        <x:f>'Anchors'!B6</x:f>
        <x:v>5350</x:v>
      </x:c>
      <x:c r="I10" s="107" t="n">
        <x:f>'Anchors'!B7</x:f>
        <x:v>7000</x:v>
      </x:c>
      <x:c r="J10" s="109" t="n">
        <x:f>IF(F10=G10,0,(A10-F10)/(G10-F10))</x:f>
        <x:v>0.125</x:v>
      </x:c>
      <x:c r="K10" s="110" t="n">
        <x:f>'CPI'!B10</x:f>
        <x:v>41.8</x:v>
      </x:c>
      <x:c r="L10" s="105" t="n">
        <x:v>0</x:v>
      </x:c>
      <x:c r="M10" s="105" t="str">
        <x:v>S02; S03</x:v>
      </x:c>
    </x:row>
    <x:row r="11" ht="19" customHeight="1">
      <x:c r="A11" s="105" t="n">
        <x:v>1973</x:v>
      </x:c>
      <x:c r="B11" s="106" t="n">
        <x:f>IF(F11=G11,H11,H11*(I11/H11)^J11)</x:f>
        <x:v>5579.497307402729</x:v>
      </x:c>
      <x:c r="C11" s="107" t="n">
        <x:f>B11*'Inputs'!$B$8/K11</x:f>
        <x:v>42095.045225985734</x:v>
      </x:c>
      <x:c r="D11" s="107" t="n">
        <x:f>B11/'Inputs'!$B$7</x:f>
        <x:v>4908.504713119319</x:v>
      </x:c>
      <x:c r="E11" s="108" t="str">
        <x:v>geometric_interpolation</x:v>
      </x:c>
      <x:c r="F11" s="108" t="n">
        <x:f>'Anchors'!A6</x:f>
        <x:v>1968</x:v>
      </x:c>
      <x:c r="G11" s="108" t="n">
        <x:f>'Anchors'!A7</x:f>
        <x:v>2000</x:v>
      </x:c>
      <x:c r="H11" s="107" t="n">
        <x:f>'Anchors'!B6</x:f>
        <x:v>5350</x:v>
      </x:c>
      <x:c r="I11" s="107" t="n">
        <x:f>'Anchors'!B7</x:f>
        <x:v>7000</x:v>
      </x:c>
      <x:c r="J11" s="109" t="n">
        <x:f>IF(F11=G11,0,(A11-F11)/(G11-F11))</x:f>
        <x:v>0.15625</x:v>
      </x:c>
      <x:c r="K11" s="110" t="n">
        <x:f>'CPI'!B11</x:f>
        <x:v>44.4</x:v>
      </x:c>
      <x:c r="L11" s="105" t="n">
        <x:v>0</x:v>
      </x:c>
      <x:c r="M11" s="105" t="str">
        <x:v>S02; S03</x:v>
      </x:c>
    </x:row>
    <x:row r="12" ht="19" customHeight="1">
      <x:c r="A12" s="105" t="n">
        <x:v>1974</x:v>
      </x:c>
      <x:c r="B12" s="106" t="n">
        <x:f>IF(F12=G12,H12,H12*(I12/H12)^J12)</x:f>
        <x:v>5626.564870979892</x:v>
      </x:c>
      <x:c r="C12" s="107" t="n">
        <x:f>B12*'Inputs'!$B$8/K12</x:f>
        <x:v>38230.96755539238</x:v>
      </x:c>
      <x:c r="D12" s="107" t="n">
        <x:f>B12/'Inputs'!$B$7</x:f>
        <x:v>4949.911912536194</x:v>
      </x:c>
      <x:c r="E12" s="108" t="str">
        <x:v>geometric_interpolation</x:v>
      </x:c>
      <x:c r="F12" s="108" t="n">
        <x:f>'Anchors'!A6</x:f>
        <x:v>1968</x:v>
      </x:c>
      <x:c r="G12" s="108" t="n">
        <x:f>'Anchors'!A7</x:f>
        <x:v>2000</x:v>
      </x:c>
      <x:c r="H12" s="107" t="n">
        <x:f>'Anchors'!B6</x:f>
        <x:v>5350</x:v>
      </x:c>
      <x:c r="I12" s="107" t="n">
        <x:f>'Anchors'!B7</x:f>
        <x:v>7000</x:v>
      </x:c>
      <x:c r="J12" s="109" t="n">
        <x:f>IF(F12=G12,0,(A12-F12)/(G12-F12))</x:f>
        <x:v>0.1875</x:v>
      </x:c>
      <x:c r="K12" s="110" t="n">
        <x:f>'CPI'!B12</x:f>
        <x:v>49.3</x:v>
      </x:c>
      <x:c r="L12" s="105" t="n">
        <x:v>0</x:v>
      </x:c>
      <x:c r="M12" s="105" t="str">
        <x:v>S02; S03</x:v>
      </x:c>
    </x:row>
    <x:row r="13" ht="19" customHeight="1">
      <x:c r="A13" s="105" t="n">
        <x:v>1975</x:v>
      </x:c>
      <x:c r="B13" s="106" t="n">
        <x:f>IF(F13=G13,H13,H13*(I13/H13)^J13)</x:f>
        <x:v>5674.0294874489255</x:v>
      </x:c>
      <x:c r="C13" s="107" t="n">
        <x:f>B13*'Inputs'!$B$8/K13</x:f>
        <x:v>35328.743451777715</x:v>
      </x:c>
      <x:c r="D13" s="107" t="n">
        <x:f>B13/'Inputs'!$B$7</x:f>
        <x:v>4991.668415104184</x:v>
      </x:c>
      <x:c r="E13" s="108" t="str">
        <x:v>geometric_interpolation</x:v>
      </x:c>
      <x:c r="F13" s="108" t="n">
        <x:f>'Anchors'!A6</x:f>
        <x:v>1968</x:v>
      </x:c>
      <x:c r="G13" s="108" t="n">
        <x:f>'Anchors'!A7</x:f>
        <x:v>2000</x:v>
      </x:c>
      <x:c r="H13" s="107" t="n">
        <x:f>'Anchors'!B6</x:f>
        <x:v>5350</x:v>
      </x:c>
      <x:c r="I13" s="107" t="n">
        <x:f>'Anchors'!B7</x:f>
        <x:v>7000</x:v>
      </x:c>
      <x:c r="J13" s="109" t="n">
        <x:f>IF(F13=G13,0,(A13-F13)/(G13-F13))</x:f>
        <x:v>0.21875</x:v>
      </x:c>
      <x:c r="K13" s="110" t="n">
        <x:f>'CPI'!B13</x:f>
        <x:v>53.8</x:v>
      </x:c>
      <x:c r="L13" s="105" t="n">
        <x:v>0</x:v>
      </x:c>
      <x:c r="M13" s="105" t="str">
        <x:v>S02; S03</x:v>
      </x:c>
    </x:row>
    <x:row r="14" ht="19" customHeight="1">
      <x:c r="A14" s="105" t="n">
        <x:v>1976</x:v>
      </x:c>
      <x:c r="B14" s="106" t="n">
        <x:f>IF(F14=G14,H14,H14*(I14/H14)^J14)</x:f>
        <x:v>5721.894506271474</x:v>
      </x:c>
      <x:c r="C14" s="107" t="n">
        <x:f>B14*'Inputs'!$B$8/K14</x:f>
        <x:v>33685.76839562071</x:v>
      </x:c>
      <x:c r="D14" s="107" t="n">
        <x:f>B14/'Inputs'!$B$7</x:f>
        <x:v>5033.777167477323</x:v>
      </x:c>
      <x:c r="E14" s="108" t="str">
        <x:v>geometric_interpolation</x:v>
      </x:c>
      <x:c r="F14" s="108" t="n">
        <x:f>'Anchors'!A6</x:f>
        <x:v>1968</x:v>
      </x:c>
      <x:c r="G14" s="108" t="n">
        <x:f>'Anchors'!A7</x:f>
        <x:v>2000</x:v>
      </x:c>
      <x:c r="H14" s="107" t="n">
        <x:f>'Anchors'!B6</x:f>
        <x:v>5350</x:v>
      </x:c>
      <x:c r="I14" s="107" t="n">
        <x:f>'Anchors'!B7</x:f>
        <x:v>7000</x:v>
      </x:c>
      <x:c r="J14" s="109" t="n">
        <x:f>IF(F14=G14,0,(A14-F14)/(G14-F14))</x:f>
        <x:v>0.25</x:v>
      </x:c>
      <x:c r="K14" s="110" t="n">
        <x:f>'CPI'!B14</x:f>
        <x:v>56.9</x:v>
      </x:c>
      <x:c r="L14" s="105" t="n">
        <x:v>0</x:v>
      </x:c>
      <x:c r="M14" s="105" t="str">
        <x:v>S02; S03</x:v>
      </x:c>
    </x:row>
    <x:row r="15" ht="19" customHeight="1">
      <x:c r="A15" s="105" t="n">
        <x:v>1977</x:v>
      </x:c>
      <x:c r="B15" s="106" t="n">
        <x:f>IF(F15=G15,H15,H15*(I15/H15)^J15)</x:f>
        <x:v>5770.163305164598</x:v>
      </x:c>
      <x:c r="C15" s="107" t="n">
        <x:f>B15*'Inputs'!$B$8/K15</x:f>
        <x:v>31895.863101716783</x:v>
      </x:c>
      <x:c r="D15" s="107" t="n">
        <x:f>B15/'Inputs'!$B$7</x:f>
        <x:v>5076.24114116706</x:v>
      </x:c>
      <x:c r="E15" s="108" t="str">
        <x:v>geometric_interpolation</x:v>
      </x:c>
      <x:c r="F15" s="108" t="n">
        <x:f>'Anchors'!A6</x:f>
        <x:v>1968</x:v>
      </x:c>
      <x:c r="G15" s="108" t="n">
        <x:f>'Anchors'!A7</x:f>
        <x:v>2000</x:v>
      </x:c>
      <x:c r="H15" s="107" t="n">
        <x:f>'Anchors'!B6</x:f>
        <x:v>5350</x:v>
      </x:c>
      <x:c r="I15" s="107" t="n">
        <x:f>'Anchors'!B7</x:f>
        <x:v>7000</x:v>
      </x:c>
      <x:c r="J15" s="109" t="n">
        <x:f>IF(F15=G15,0,(A15-F15)/(G15-F15))</x:f>
        <x:v>0.28125</x:v>
      </x:c>
      <x:c r="K15" s="110" t="n">
        <x:f>'CPI'!B15</x:f>
        <x:v>60.6</x:v>
      </x:c>
      <x:c r="L15" s="105" t="n">
        <x:v>0</x:v>
      </x:c>
      <x:c r="M15" s="105" t="str">
        <x:v>S02; S03</x:v>
      </x:c>
    </x:row>
    <x:row r="16" ht="19" customHeight="1">
      <x:c r="A16" s="105" t="n">
        <x:v>1978</x:v>
      </x:c>
      <x:c r="B16" s="106" t="n">
        <x:f>IF(F16=G16,H16,H16*(I16/H16)^J16)</x:f>
        <x:v>5818.839290339124</x:v>
      </x:c>
      <x:c r="C16" s="107" t="n">
        <x:f>B16*'Inputs'!$B$8/K16</x:f>
        <x:v>29895.625544138034</x:v>
      </x:c>
      <x:c r="D16" s="107" t="n">
        <x:f>B16/'Inputs'!$B$7</x:f>
        <x:v>5119.0633327519345</x:v>
      </x:c>
      <x:c r="E16" s="108" t="str">
        <x:v>geometric_interpolation</x:v>
      </x:c>
      <x:c r="F16" s="108" t="n">
        <x:f>'Anchors'!A6</x:f>
        <x:v>1968</x:v>
      </x:c>
      <x:c r="G16" s="108" t="n">
        <x:f>'Anchors'!A7</x:f>
        <x:v>2000</x:v>
      </x:c>
      <x:c r="H16" s="107" t="n">
        <x:f>'Anchors'!B6</x:f>
        <x:v>5350</x:v>
      </x:c>
      <x:c r="I16" s="107" t="n">
        <x:f>'Anchors'!B7</x:f>
        <x:v>7000</x:v>
      </x:c>
      <x:c r="J16" s="109" t="n">
        <x:f>IF(F16=G16,0,(A16-F16)/(G16-F16))</x:f>
        <x:v>0.3125</x:v>
      </x:c>
      <x:c r="K16" s="110" t="n">
        <x:f>'CPI'!B16</x:f>
        <x:v>65.2</x:v>
      </x:c>
      <x:c r="L16" s="105" t="n">
        <x:v>0</x:v>
      </x:c>
      <x:c r="M16" s="105" t="str">
        <x:v>S02; S03</x:v>
      </x:c>
    </x:row>
    <x:row r="17" ht="19" customHeight="1">
      <x:c r="A17" s="105" t="n">
        <x:v>1979</x:v>
      </x:c>
      <x:c r="B17" s="106" t="n">
        <x:f>IF(F17=G17,H17,H17*(I17/H17)^J17)</x:f>
        <x:v>5867.925896740017</x:v>
      </x:c>
      <x:c r="C17" s="107" t="n">
        <x:f>B17*'Inputs'!$B$8/K17</x:f>
        <x:v>27074.901059090513</x:v>
      </x:c>
      <x:c r="D17" s="107" t="n">
        <x:f>B17/'Inputs'!$B$7</x:f>
        <x:v>5162.2467640890445</x:v>
      </x:c>
      <x:c r="E17" s="108" t="str">
        <x:v>geometric_interpolation</x:v>
      </x:c>
      <x:c r="F17" s="108" t="n">
        <x:f>'Anchors'!A6</x:f>
        <x:v>1968</x:v>
      </x:c>
      <x:c r="G17" s="108" t="n">
        <x:f>'Anchors'!A7</x:f>
        <x:v>2000</x:v>
      </x:c>
      <x:c r="H17" s="107" t="n">
        <x:f>'Anchors'!B6</x:f>
        <x:v>5350</x:v>
      </x:c>
      <x:c r="I17" s="107" t="n">
        <x:f>'Anchors'!B7</x:f>
        <x:v>7000</x:v>
      </x:c>
      <x:c r="J17" s="109" t="n">
        <x:f>IF(F17=G17,0,(A17-F17)/(G17-F17))</x:f>
        <x:v>0.34375</x:v>
      </x:c>
      <x:c r="K17" s="110" t="n">
        <x:f>'CPI'!B17</x:f>
        <x:v>72.6</x:v>
      </x:c>
      <x:c r="L17" s="105" t="n">
        <x:v>0</x:v>
      </x:c>
      <x:c r="M17" s="105" t="str">
        <x:v>S02; S03</x:v>
      </x:c>
    </x:row>
    <x:row r="18" ht="19" customHeight="1">
      <x:c r="A18" s="105" t="n">
        <x:v>1980</x:v>
      </x:c>
      <x:c r="B18" s="106" t="n">
        <x:f>IF(F18=G18,H18,H18*(I18/H18)^J18)</x:f>
        <x:v>5917.4265882887785</x:v>
      </x:c>
      <x:c r="C18" s="107" t="n">
        <x:f>B18*'Inputs'!$B$8/K18</x:f>
        <x:v>24056.06260370115</x:v>
      </x:c>
      <x:c r="D18" s="107" t="n">
        <x:f>B18/'Inputs'!$B$7</x:f>
        <x:v>5205.794482527297</x:v>
      </x:c>
      <x:c r="E18" s="108" t="str">
        <x:v>geometric_interpolation</x:v>
      </x:c>
      <x:c r="F18" s="108" t="n">
        <x:f>'Anchors'!A6</x:f>
        <x:v>1968</x:v>
      </x:c>
      <x:c r="G18" s="108" t="n">
        <x:f>'Anchors'!A7</x:f>
        <x:v>2000</x:v>
      </x:c>
      <x:c r="H18" s="107" t="n">
        <x:f>'Anchors'!B6</x:f>
        <x:v>5350</x:v>
      </x:c>
      <x:c r="I18" s="107" t="n">
        <x:f>'Anchors'!B7</x:f>
        <x:v>7000</x:v>
      </x:c>
      <x:c r="J18" s="109" t="n">
        <x:f>IF(F18=G18,0,(A18-F18)/(G18-F18))</x:f>
        <x:v>0.375</x:v>
      </x:c>
      <x:c r="K18" s="110" t="n">
        <x:f>'CPI'!B18</x:f>
        <x:v>82.4</x:v>
      </x:c>
      <x:c r="L18" s="105" t="n">
        <x:v>0</x:v>
      </x:c>
      <x:c r="M18" s="105" t="str">
        <x:v>S02; S03</x:v>
      </x:c>
    </x:row>
    <x:row r="19" ht="19" customHeight="1">
      <x:c r="A19" s="105" t="n">
        <x:v>1981</x:v>
      </x:c>
      <x:c r="B19" s="106" t="n">
        <x:f>IF(F19=G19,H19,H19*(I19/H19)^J19)</x:f>
        <x:v>5967.34485812788</x:v>
      </x:c>
      <x:c r="C19" s="107" t="n">
        <x:f>B19*'Inputs'!$B$8/K19</x:f>
        <x:v>21990.552041536605</x:v>
      </x:c>
      <x:c r="D19" s="107" t="n">
        <x:f>B19/'Inputs'!$B$7</x:f>
        <x:v>5249.709561122442</x:v>
      </x:c>
      <x:c r="E19" s="108" t="str">
        <x:v>geometric_interpolation</x:v>
      </x:c>
      <x:c r="F19" s="108" t="n">
        <x:f>'Anchors'!A6</x:f>
        <x:v>1968</x:v>
      </x:c>
      <x:c r="G19" s="108" t="n">
        <x:f>'Anchors'!A7</x:f>
        <x:v>2000</x:v>
      </x:c>
      <x:c r="H19" s="107" t="n">
        <x:f>'Anchors'!B6</x:f>
        <x:v>5350</x:v>
      </x:c>
      <x:c r="I19" s="107" t="n">
        <x:f>'Anchors'!B7</x:f>
        <x:v>7000</x:v>
      </x:c>
      <x:c r="J19" s="109" t="n">
        <x:f>IF(F19=G19,0,(A19-F19)/(G19-F19))</x:f>
        <x:v>0.40625</x:v>
      </x:c>
      <x:c r="K19" s="110" t="n">
        <x:f>'CPI'!B19</x:f>
        <x:v>90.9</x:v>
      </x:c>
      <x:c r="L19" s="105" t="n">
        <x:v>0</x:v>
      </x:c>
      <x:c r="M19" s="105" t="str">
        <x:v>S02; S03</x:v>
      </x:c>
    </x:row>
    <x:row r="20" ht="19" customHeight="1">
      <x:c r="A20" s="105" t="n">
        <x:v>1982</x:v>
      </x:c>
      <x:c r="B20" s="106" t="n">
        <x:f>IF(F20=G20,H20,H20*(I20/H20)^J20)</x:f>
        <x:v>6017.684228867272</x:v>
      </x:c>
      <x:c r="C20" s="107" t="n">
        <x:f>B20*'Inputs'!$B$8/K20</x:f>
        <x:v>20889.159201927036</x:v>
      </x:c>
      <x:c r="D20" s="107" t="n">
        <x:f>B20/'Inputs'!$B$7</x:f>
        <x:v>5293.9950988539385</x:v>
      </x:c>
      <x:c r="E20" s="108" t="str">
        <x:v>geometric_interpolation</x:v>
      </x:c>
      <x:c r="F20" s="108" t="n">
        <x:f>'Anchors'!A6</x:f>
        <x:v>1968</x:v>
      </x:c>
      <x:c r="G20" s="108" t="n">
        <x:f>'Anchors'!A7</x:f>
        <x:v>2000</x:v>
      </x:c>
      <x:c r="H20" s="107" t="n">
        <x:f>'Anchors'!B6</x:f>
        <x:v>5350</x:v>
      </x:c>
      <x:c r="I20" s="107" t="n">
        <x:f>'Anchors'!B7</x:f>
        <x:v>7000</x:v>
      </x:c>
      <x:c r="J20" s="109" t="n">
        <x:f>IF(F20=G20,0,(A20-F20)/(G20-F20))</x:f>
        <x:v>0.4375</x:v>
      </x:c>
      <x:c r="K20" s="110" t="n">
        <x:f>'CPI'!B20</x:f>
        <x:v>96.5</x:v>
      </x:c>
      <x:c r="L20" s="105" t="n">
        <x:v>0</x:v>
      </x:c>
      <x:c r="M20" s="105" t="str">
        <x:v>S02; S03</x:v>
      </x:c>
    </x:row>
    <x:row r="21" ht="19" customHeight="1">
      <x:c r="A21" s="105" t="n">
        <x:v>1983</x:v>
      </x:c>
      <x:c r="B21" s="106" t="n">
        <x:f>IF(F21=G21,H21,H21*(I21/H21)^J21)</x:f>
        <x:v>6068.448252832962</x:v>
      </x:c>
      <x:c r="C21" s="107" t="n">
        <x:f>B21*'Inputs'!$B$8/K21</x:f>
        <x:v>20409.726864799053</x:v>
      </x:c>
      <x:c r="D21" s="107" t="n">
        <x:f>B21/'Inputs'!$B$7</x:f>
        <x:v>5338.654220843637</x:v>
      </x:c>
      <x:c r="E21" s="108" t="str">
        <x:v>geometric_interpolation</x:v>
      </x:c>
      <x:c r="F21" s="108" t="n">
        <x:f>'Anchors'!A6</x:f>
        <x:v>1968</x:v>
      </x:c>
      <x:c r="G21" s="108" t="n">
        <x:f>'Anchors'!A7</x:f>
        <x:v>2000</x:v>
      </x:c>
      <x:c r="H21" s="107" t="n">
        <x:f>'Anchors'!B6</x:f>
        <x:v>5350</x:v>
      </x:c>
      <x:c r="I21" s="107" t="n">
        <x:f>'Anchors'!B7</x:f>
        <x:v>7000</x:v>
      </x:c>
      <x:c r="J21" s="109" t="n">
        <x:f>IF(F21=G21,0,(A21-F21)/(G21-F21))</x:f>
        <x:v>0.46875</x:v>
      </x:c>
      <x:c r="K21" s="110" t="n">
        <x:f>'CPI'!B21</x:f>
        <x:v>99.6</x:v>
      </x:c>
      <x:c r="L21" s="105" t="n">
        <x:v>0</x:v>
      </x:c>
      <x:c r="M21" s="105" t="str">
        <x:v>S02; S03</x:v>
      </x:c>
    </x:row>
    <x:row r="22" ht="19" customHeight="1">
      <x:c r="A22" s="105" t="n">
        <x:v>1984</x:v>
      </x:c>
      <x:c r="B22" s="106" t="n">
        <x:f>IF(F22=G22,H22,H22*(I22/H22)^J22)</x:f>
        <x:v>6119.640512317696</x:v>
      </x:c>
      <x:c r="C22" s="107" t="n">
        <x:f>B22*'Inputs'!$B$8/K22</x:f>
        <x:v>19730.09796743197</x:v>
      </x:c>
      <x:c r="D22" s="107" t="n">
        <x:f>B22/'Inputs'!$B$7</x:f>
        <x:v>5383.690078576314</x:v>
      </x:c>
      <x:c r="E22" s="108" t="str">
        <x:v>geometric_interpolation</x:v>
      </x:c>
      <x:c r="F22" s="108" t="n">
        <x:f>'Anchors'!A6</x:f>
        <x:v>1968</x:v>
      </x:c>
      <x:c r="G22" s="108" t="n">
        <x:f>'Anchors'!A7</x:f>
        <x:v>2000</x:v>
      </x:c>
      <x:c r="H22" s="107" t="n">
        <x:f>'Anchors'!B6</x:f>
        <x:v>5350</x:v>
      </x:c>
      <x:c r="I22" s="107" t="n">
        <x:f>'Anchors'!B7</x:f>
        <x:v>7000</x:v>
      </x:c>
      <x:c r="J22" s="109" t="n">
        <x:f>IF(F22=G22,0,(A22-F22)/(G22-F22))</x:f>
        <x:v>0.5</x:v>
      </x:c>
      <x:c r="K22" s="110" t="n">
        <x:f>'CPI'!B22</x:f>
        <x:v>103.9</x:v>
      </x:c>
      <x:c r="L22" s="105" t="n">
        <x:v>0</x:v>
      </x:c>
      <x:c r="M22" s="105" t="str">
        <x:v>S02; S03</x:v>
      </x:c>
    </x:row>
    <x:row r="23" ht="19" customHeight="1">
      <x:c r="A23" s="105" t="n">
        <x:v>1985</x:v>
      </x:c>
      <x:c r="B23" s="106" t="n">
        <x:f>IF(F23=G23,H23,H23*(I23/H23)^J23)</x:f>
        <x:v>6171.26461983375</x:v>
      </x:c>
      <x:c r="C23" s="107" t="n">
        <x:f>B23*'Inputs'!$B$8/K23</x:f>
        <x:v>19212.3626612631</x:v>
      </x:c>
      <x:c r="D23" s="107" t="n">
        <x:f>B23/'Inputs'!$B$7</x:f>
        <x:v>5429.105850122063</x:v>
      </x:c>
      <x:c r="E23" s="108" t="str">
        <x:v>geometric_interpolation</x:v>
      </x:c>
      <x:c r="F23" s="108" t="n">
        <x:f>'Anchors'!A6</x:f>
        <x:v>1968</x:v>
      </x:c>
      <x:c r="G23" s="108" t="n">
        <x:f>'Anchors'!A7</x:f>
        <x:v>2000</x:v>
      </x:c>
      <x:c r="H23" s="107" t="n">
        <x:f>'Anchors'!B6</x:f>
        <x:v>5350</x:v>
      </x:c>
      <x:c r="I23" s="107" t="n">
        <x:f>'Anchors'!B7</x:f>
        <x:v>7000</x:v>
      </x:c>
      <x:c r="J23" s="109" t="n">
        <x:f>IF(F23=G23,0,(A23-F23)/(G23-F23))</x:f>
        <x:v>0.53125</x:v>
      </x:c>
      <x:c r="K23" s="110" t="n">
        <x:f>'CPI'!B23</x:f>
        <x:v>107.6</x:v>
      </x:c>
      <x:c r="L23" s="105" t="n">
        <x:v>0</x:v>
      </x:c>
      <x:c r="M23" s="105" t="str">
        <x:v>S02; S03</x:v>
      </x:c>
    </x:row>
    <x:row r="24" ht="19" customHeight="1">
      <x:c r="A24" s="105" t="n">
        <x:v>1986</x:v>
      </x:c>
      <x:c r="B24" s="106" t="n">
        <x:f>IF(F24=G24,H24,H24*(I24/H24)^J24)</x:f>
        <x:v>6223.324218367857</x:v>
      </x:c>
      <x:c r="C24" s="107" t="n">
        <x:f>B24*'Inputs'!$B$8/K24</x:f>
        <x:v>19020.88637471592</x:v>
      </x:c>
      <x:c r="D24" s="107" t="n">
        <x:f>B24/'Inputs'!$B$7</x:f>
        <x:v>5474.904740360567</x:v>
      </x:c>
      <x:c r="E24" s="108" t="str">
        <x:v>geometric_interpolation</x:v>
      </x:c>
      <x:c r="F24" s="108" t="n">
        <x:f>'Anchors'!A6</x:f>
        <x:v>1968</x:v>
      </x:c>
      <x:c r="G24" s="108" t="n">
        <x:f>'Anchors'!A7</x:f>
        <x:v>2000</x:v>
      </x:c>
      <x:c r="H24" s="107" t="n">
        <x:f>'Anchors'!B6</x:f>
        <x:v>5350</x:v>
      </x:c>
      <x:c r="I24" s="107" t="n">
        <x:f>'Anchors'!B7</x:f>
        <x:v>7000</x:v>
      </x:c>
      <x:c r="J24" s="109" t="n">
        <x:f>IF(F24=G24,0,(A24-F24)/(G24-F24))</x:f>
        <x:v>0.5625</x:v>
      </x:c>
      <x:c r="K24" s="110" t="n">
        <x:f>'CPI'!B24</x:f>
        <x:v>109.6</x:v>
      </x:c>
      <x:c r="L24" s="105" t="n">
        <x:v>0</x:v>
      </x:c>
      <x:c r="M24" s="105" t="str">
        <x:v>S02; S03</x:v>
      </x:c>
    </x:row>
    <x:row r="25" ht="19" customHeight="1">
      <x:c r="A25" s="105" t="n">
        <x:v>1987</x:v>
      </x:c>
      <x:c r="B25" s="106" t="n">
        <x:f>IF(F25=G25,H25,H25*(I25/H25)^J25)</x:f>
        <x:v>6275.822981638285</x:v>
      </x:c>
      <x:c r="C25" s="107" t="n">
        <x:f>B25*'Inputs'!$B$8/K25</x:f>
        <x:v>18505.943506947122</x:v>
      </x:c>
      <x:c r="D25" s="107" t="n">
        <x:f>B25/'Inputs'!$B$7</x:f>
        <x:v>5521.089981207253</x:v>
      </x:c>
      <x:c r="E25" s="108" t="str">
        <x:v>geometric_interpolation</x:v>
      </x:c>
      <x:c r="F25" s="108" t="n">
        <x:f>'Anchors'!A6</x:f>
        <x:v>1968</x:v>
      </x:c>
      <x:c r="G25" s="108" t="n">
        <x:f>'Anchors'!A7</x:f>
        <x:v>2000</x:v>
      </x:c>
      <x:c r="H25" s="107" t="n">
        <x:f>'Anchors'!B6</x:f>
        <x:v>5350</x:v>
      </x:c>
      <x:c r="I25" s="107" t="n">
        <x:f>'Anchors'!B7</x:f>
        <x:v>7000</x:v>
      </x:c>
      <x:c r="J25" s="109" t="n">
        <x:f>IF(F25=G25,0,(A25-F25)/(G25-F25))</x:f>
        <x:v>0.59375</x:v>
      </x:c>
      <x:c r="K25" s="110" t="n">
        <x:f>'CPI'!B25</x:f>
        <x:v>113.6</x:v>
      </x:c>
      <x:c r="L25" s="105" t="n">
        <x:v>0</x:v>
      </x:c>
      <x:c r="M25" s="105" t="str">
        <x:v>S02; S03</x:v>
      </x:c>
    </x:row>
    <x:row r="26" ht="19" customHeight="1">
      <x:c r="A26" s="105" t="n">
        <x:v>1988</x:v>
      </x:c>
      <x:c r="B26" s="106" t="n">
        <x:f>IF(F26=G26,H26,H26*(I26/H26)^J26)</x:f>
        <x:v>6328.764614354078</x:v>
      </x:c>
      <x:c r="C26" s="107" t="n">
        <x:f>B26*'Inputs'!$B$8/K26</x:f>
        <x:v>17920.6218978557</x:v>
      </x:c>
      <x:c r="D26" s="107" t="n">
        <x:f>B26/'Inputs'!$B$7</x:f>
        <x:v>5567.664831841364</x:v>
      </x:c>
      <x:c r="E26" s="108" t="str">
        <x:v>geometric_interpolation</x:v>
      </x:c>
      <x:c r="F26" s="108" t="n">
        <x:f>'Anchors'!A6</x:f>
        <x:v>1968</x:v>
      </x:c>
      <x:c r="G26" s="108" t="n">
        <x:f>'Anchors'!A7</x:f>
        <x:v>2000</x:v>
      </x:c>
      <x:c r="H26" s="107" t="n">
        <x:f>'Anchors'!B6</x:f>
        <x:v>5350</x:v>
      </x:c>
      <x:c r="I26" s="107" t="n">
        <x:f>'Anchors'!B7</x:f>
        <x:v>7000</x:v>
      </x:c>
      <x:c r="J26" s="109" t="n">
        <x:f>IF(F26=G26,0,(A26-F26)/(G26-F26))</x:f>
        <x:v>0.625</x:v>
      </x:c>
      <x:c r="K26" s="110" t="n">
        <x:f>'CPI'!B26</x:f>
        <x:v>118.3</x:v>
      </x:c>
      <x:c r="L26" s="105" t="n">
        <x:v>0</x:v>
      </x:c>
      <x:c r="M26" s="105" t="str">
        <x:v>S02; S03</x:v>
      </x:c>
    </x:row>
    <x:row r="27" ht="19" customHeight="1">
      <x:c r="A27" s="105" t="n">
        <x:v>1989</x:v>
      </x:c>
      <x:c r="B27" s="106" t="n">
        <x:f>IF(F27=G27,H27,H27*(I27/H27)^J27)</x:f>
        <x:v>6382.152852476494</x:v>
      </x:c>
      <x:c r="C27" s="107" t="n">
        <x:f>B27*'Inputs'!$B$8/K27</x:f>
        <x:v>17241.07711711755</x:v>
      </x:c>
      <x:c r="D27" s="107" t="n">
        <x:f>B27/'Inputs'!$B$7</x:f>
        <x:v>5614.63257893595</x:v>
      </x:c>
      <x:c r="E27" s="108" t="str">
        <x:v>geometric_interpolation</x:v>
      </x:c>
      <x:c r="F27" s="108" t="n">
        <x:f>'Anchors'!A6</x:f>
        <x:v>1968</x:v>
      </x:c>
      <x:c r="G27" s="108" t="n">
        <x:f>'Anchors'!A7</x:f>
        <x:v>2000</x:v>
      </x:c>
      <x:c r="H27" s="107" t="n">
        <x:f>'Anchors'!B6</x:f>
        <x:v>5350</x:v>
      </x:c>
      <x:c r="I27" s="107" t="n">
        <x:f>'Anchors'!B7</x:f>
        <x:v>7000</x:v>
      </x:c>
      <x:c r="J27" s="109" t="n">
        <x:f>IF(F27=G27,0,(A27-F27)/(G27-F27))</x:f>
        <x:v>0.65625</x:v>
      </x:c>
      <x:c r="K27" s="110" t="n">
        <x:f>'CPI'!B27</x:f>
        <x:v>124</x:v>
      </x:c>
      <x:c r="L27" s="105" t="n">
        <x:v>0</x:v>
      </x:c>
      <x:c r="M27" s="105" t="str">
        <x:v>S02; S03</x:v>
      </x:c>
    </x:row>
    <x:row r="28" ht="19" customHeight="1">
      <x:c r="A28" s="105" t="n">
        <x:v>1990</x:v>
      </x:c>
      <x:c r="B28" s="106" t="n">
        <x:f>IF(F28=G28,H28,H28*(I28/H28)^J28)</x:f>
        <x:v>6435.991463482644</x:v>
      </x:c>
      <x:c r="C28" s="107" t="n">
        <x:f>B28*'Inputs'!$B$8/K28</x:f>
        <x:v>16495.244226759114</x:v>
      </x:c>
      <x:c r="D28" s="107" t="n">
        <x:f>B28/'Inputs'!$B$7</x:f>
        <x:v>5661.9965368898065</x:v>
      </x:c>
      <x:c r="E28" s="108" t="str">
        <x:v>geometric_interpolation</x:v>
      </x:c>
      <x:c r="F28" s="108" t="n">
        <x:f>'Anchors'!A6</x:f>
        <x:v>1968</x:v>
      </x:c>
      <x:c r="G28" s="108" t="n">
        <x:f>'Anchors'!A7</x:f>
        <x:v>2000</x:v>
      </x:c>
      <x:c r="H28" s="107" t="n">
        <x:f>'Anchors'!B6</x:f>
        <x:v>5350</x:v>
      </x:c>
      <x:c r="I28" s="107" t="n">
        <x:f>'Anchors'!B7</x:f>
        <x:v>7000</x:v>
      </x:c>
      <x:c r="J28" s="109" t="n">
        <x:f>IF(F28=G28,0,(A28-F28)/(G28-F28))</x:f>
        <x:v>0.6875</x:v>
      </x:c>
      <x:c r="K28" s="110" t="n">
        <x:f>'CPI'!B28</x:f>
        <x:v>130.7</x:v>
      </x:c>
      <x:c r="L28" s="105" t="n">
        <x:v>0</x:v>
      </x:c>
      <x:c r="M28" s="105" t="str">
        <x:v>S02; S03</x:v>
      </x:c>
    </x:row>
    <x:row r="29" ht="19" customHeight="1">
      <x:c r="A29" s="105" t="n">
        <x:v>1991</x:v>
      </x:c>
      <x:c r="B29" s="106" t="n">
        <x:f>IF(F29=G29,H29,H29*(I29/H29)^J29)</x:f>
        <x:v>6490.284246631338</x:v>
      </x:c>
      <x:c r="C29" s="107" t="n">
        <x:f>B29*'Inputs'!$B$8/K29</x:f>
        <x:v>15962.66825944615</x:v>
      </x:c>
      <x:c r="D29" s="107" t="n">
        <x:f>B29/'Inputs'!$B$7</x:f>
        <x:v>5709.760048061351</x:v>
      </x:c>
      <x:c r="E29" s="108" t="str">
        <x:v>geometric_interpolation</x:v>
      </x:c>
      <x:c r="F29" s="108" t="n">
        <x:f>'Anchors'!A6</x:f>
        <x:v>1968</x:v>
      </x:c>
      <x:c r="G29" s="108" t="n">
        <x:f>'Anchors'!A7</x:f>
        <x:v>2000</x:v>
      </x:c>
      <x:c r="H29" s="107" t="n">
        <x:f>'Anchors'!B6</x:f>
        <x:v>5350</x:v>
      </x:c>
      <x:c r="I29" s="107" t="n">
        <x:f>'Anchors'!B7</x:f>
        <x:v>7000</x:v>
      </x:c>
      <x:c r="J29" s="109" t="n">
        <x:f>IF(F29=G29,0,(A29-F29)/(G29-F29))</x:f>
        <x:v>0.71875</x:v>
      </x:c>
      <x:c r="K29" s="110" t="n">
        <x:f>'CPI'!B29</x:f>
        <x:v>136.2</x:v>
      </x:c>
      <x:c r="L29" s="105" t="n">
        <x:v>0</x:v>
      </x:c>
      <x:c r="M29" s="105" t="str">
        <x:v>S02; S03</x:v>
      </x:c>
    </x:row>
    <x:row r="30" ht="19" customHeight="1">
      <x:c r="A30" s="105" t="n">
        <x:v>1992</x:v>
      </x:c>
      <x:c r="B30" s="106" t="n">
        <x:f>IF(F30=G30,H30,H30*(I30/H30)^J30)</x:f>
        <x:v>6545.035033231211</x:v>
      </x:c>
      <x:c r="C30" s="107" t="n">
        <x:f>B30*'Inputs'!$B$8/K30</x:f>
        <x:v>15626.912583262945</x:v>
      </x:c>
      <x:c r="D30" s="107" t="n">
        <x:f>B30/'Inputs'!$B$7</x:f>
        <x:v>5757.926483004496</x:v>
      </x:c>
      <x:c r="E30" s="108" t="str">
        <x:v>geometric_interpolation</x:v>
      </x:c>
      <x:c r="F30" s="108" t="n">
        <x:f>'Anchors'!A6</x:f>
        <x:v>1968</x:v>
      </x:c>
      <x:c r="G30" s="108" t="n">
        <x:f>'Anchors'!A7</x:f>
        <x:v>2000</x:v>
      </x:c>
      <x:c r="H30" s="107" t="n">
        <x:f>'Anchors'!B6</x:f>
        <x:v>5350</x:v>
      </x:c>
      <x:c r="I30" s="107" t="n">
        <x:f>'Anchors'!B7</x:f>
        <x:v>7000</x:v>
      </x:c>
      <x:c r="J30" s="109" t="n">
        <x:f>IF(F30=G30,0,(A30-F30)/(G30-F30))</x:f>
        <x:v>0.75</x:v>
      </x:c>
      <x:c r="K30" s="110" t="n">
        <x:f>'CPI'!B30</x:f>
        <x:v>140.3</x:v>
      </x:c>
      <x:c r="L30" s="105" t="n">
        <x:v>0</x:v>
      </x:c>
      <x:c r="M30" s="105" t="str">
        <x:v>S02; S03</x:v>
      </x:c>
    </x:row>
    <x:row r="31" ht="19" customHeight="1">
      <x:c r="A31" s="105" t="n">
        <x:v>1993</x:v>
      </x:c>
      <x:c r="B31" s="106" t="n">
        <x:f>IF(F31=G31,H31,H31*(I31/H31)^J31)</x:f>
        <x:v>6600.247686911075</x:v>
      </x:c>
      <x:c r="C31" s="107" t="n">
        <x:f>B31*'Inputs'!$B$8/K31</x:f>
        <x:v>15300.698755442712</x:v>
      </x:c>
      <x:c r="D31" s="107" t="n">
        <x:f>B31/'Inputs'!$B$7</x:f>
        <x:v>5806.4992407064965</x:v>
      </x:c>
      <x:c r="E31" s="108" t="str">
        <x:v>geometric_interpolation</x:v>
      </x:c>
      <x:c r="F31" s="108" t="n">
        <x:f>'Anchors'!A6</x:f>
        <x:v>1968</x:v>
      </x:c>
      <x:c r="G31" s="108" t="n">
        <x:f>'Anchors'!A7</x:f>
        <x:v>2000</x:v>
      </x:c>
      <x:c r="H31" s="107" t="n">
        <x:f>'Anchors'!B6</x:f>
        <x:v>5350</x:v>
      </x:c>
      <x:c r="I31" s="107" t="n">
        <x:f>'Anchors'!B7</x:f>
        <x:v>7000</x:v>
      </x:c>
      <x:c r="J31" s="109" t="n">
        <x:f>IF(F31=G31,0,(A31-F31)/(G31-F31))</x:f>
        <x:v>0.78125</x:v>
      </x:c>
      <x:c r="K31" s="110" t="n">
        <x:f>'CPI'!B31</x:f>
        <x:v>144.5</x:v>
      </x:c>
      <x:c r="L31" s="105" t="n">
        <x:v>0</x:v>
      </x:c>
      <x:c r="M31" s="105" t="str">
        <x:v>S02; S03</x:v>
      </x:c>
    </x:row>
    <x:row r="32" ht="19" customHeight="1">
      <x:c r="A32" s="105" t="n">
        <x:v>1994</x:v>
      </x:c>
      <x:c r="B32" s="106" t="n">
        <x:f>IF(F32=G32,H32,H32*(I32/H32)^J32)</x:f>
        <x:v>6655.9261038925715</x:v>
      </x:c>
      <x:c r="C32" s="107" t="n">
        <x:f>B32*'Inputs'!$B$8/K32</x:f>
        <x:v>15044.548760336937</x:v>
      </x:c>
      <x:c r="D32" s="107" t="n">
        <x:f>B32/'Inputs'!$B$7</x:f>
        <x:v>5855.4817488278095</x:v>
      </x:c>
      <x:c r="E32" s="108" t="str">
        <x:v>geometric_interpolation</x:v>
      </x:c>
      <x:c r="F32" s="108" t="n">
        <x:f>'Anchors'!A6</x:f>
        <x:v>1968</x:v>
      </x:c>
      <x:c r="G32" s="108" t="n">
        <x:f>'Anchors'!A7</x:f>
        <x:v>2000</x:v>
      </x:c>
      <x:c r="H32" s="107" t="n">
        <x:f>'Anchors'!B6</x:f>
        <x:v>5350</x:v>
      </x:c>
      <x:c r="I32" s="107" t="n">
        <x:f>'Anchors'!B7</x:f>
        <x:v>7000</x:v>
      </x:c>
      <x:c r="J32" s="109" t="n">
        <x:f>IF(F32=G32,0,(A32-F32)/(G32-F32))</x:f>
        <x:v>0.8125</x:v>
      </x:c>
      <x:c r="K32" s="110" t="n">
        <x:f>'CPI'!B32</x:f>
        <x:v>148.2</x:v>
      </x:c>
      <x:c r="L32" s="105" t="n">
        <x:v>0</x:v>
      </x:c>
      <x:c r="M32" s="105" t="str">
        <x:v>S02; S03</x:v>
      </x:c>
    </x:row>
    <x:row r="33" ht="19" customHeight="1">
      <x:c r="A33" s="105" t="n">
        <x:v>1995</x:v>
      </x:c>
      <x:c r="B33" s="106" t="n">
        <x:f>IF(F33=G33,H33,H33*(I33/H33)^J33)</x:f>
        <x:v>6712.074213265114</x:v>
      </x:c>
      <x:c r="C33" s="107" t="n">
        <x:f>B33*'Inputs'!$B$8/K33</x:f>
        <x:v>14753.350524668951</x:v>
      </x:c>
      <x:c r="D33" s="107" t="n">
        <x:f>B33/'Inputs'!$B$7</x:f>
        <x:v>5904.8774639439725</x:v>
      </x:c>
      <x:c r="E33" s="108" t="str">
        <x:v>geometric_interpolation</x:v>
      </x:c>
      <x:c r="F33" s="108" t="n">
        <x:f>'Anchors'!A6</x:f>
        <x:v>1968</x:v>
      </x:c>
      <x:c r="G33" s="108" t="n">
        <x:f>'Anchors'!A7</x:f>
        <x:v>2000</x:v>
      </x:c>
      <x:c r="H33" s="107" t="n">
        <x:f>'Anchors'!B6</x:f>
        <x:v>5350</x:v>
      </x:c>
      <x:c r="I33" s="107" t="n">
        <x:f>'Anchors'!B7</x:f>
        <x:v>7000</x:v>
      </x:c>
      <x:c r="J33" s="109" t="n">
        <x:f>IF(F33=G33,0,(A33-F33)/(G33-F33))</x:f>
        <x:v>0.84375</x:v>
      </x:c>
      <x:c r="K33" s="110" t="n">
        <x:f>'CPI'!B33</x:f>
        <x:v>152.4</x:v>
      </x:c>
      <x:c r="L33" s="105" t="n">
        <x:v>0</x:v>
      </x:c>
      <x:c r="M33" s="105" t="str">
        <x:v>S02; S03</x:v>
      </x:c>
    </x:row>
    <x:row r="34" ht="19" customHeight="1">
      <x:c r="A34" s="105" t="n">
        <x:v>1996</x:v>
      </x:c>
      <x:c r="B34" s="106" t="n">
        <x:f>IF(F34=G34,H34,H34*(I34/H34)^J34)</x:f>
        <x:v>6768.69597726316</x:v>
      </x:c>
      <x:c r="C34" s="107" t="n">
        <x:f>B34*'Inputs'!$B$8/K34</x:f>
        <x:v>14451.101201170255</x:v>
      </x:c>
      <x:c r="D34" s="107" t="n">
        <x:f>B34/'Inputs'!$B$7</x:f>
        <x:v>5954.689871789531</x:v>
      </x:c>
      <x:c r="E34" s="108" t="str">
        <x:v>geometric_interpolation</x:v>
      </x:c>
      <x:c r="F34" s="108" t="n">
        <x:f>'Anchors'!A6</x:f>
        <x:v>1968</x:v>
      </x:c>
      <x:c r="G34" s="108" t="n">
        <x:f>'Anchors'!A7</x:f>
        <x:v>2000</x:v>
      </x:c>
      <x:c r="H34" s="107" t="n">
        <x:f>'Anchors'!B6</x:f>
        <x:v>5350</x:v>
      </x:c>
      <x:c r="I34" s="107" t="n">
        <x:f>'Anchors'!B7</x:f>
        <x:v>7000</x:v>
      </x:c>
      <x:c r="J34" s="109" t="n">
        <x:f>IF(F34=G34,0,(A34-F34)/(G34-F34))</x:f>
        <x:v>0.875</x:v>
      </x:c>
      <x:c r="K34" s="110" t="n">
        <x:f>'CPI'!B34</x:f>
        <x:v>156.9</x:v>
      </x:c>
      <x:c r="L34" s="105" t="n">
        <x:v>0</x:v>
      </x:c>
      <x:c r="M34" s="105" t="str">
        <x:v>S02; S03</x:v>
      </x:c>
    </x:row>
    <x:row r="35" ht="19" customHeight="1">
      <x:c r="A35" s="105" t="n">
        <x:v>1997</x:v>
      </x:c>
      <x:c r="B35" s="106" t="n">
        <x:f>IF(F35=G35,H35,H35*(I35/H35)^J35)</x:f>
        <x:v>6825.795391545808</x:v>
      </x:c>
      <x:c r="C35" s="107" t="n">
        <x:f>B35*'Inputs'!$B$8/K35</x:f>
        <x:v>14246.136699439345</x:v>
      </x:c>
      <x:c r="D35" s="107" t="n">
        <x:f>B35/'Inputs'!$B$7</x:f>
        <x:v>6004.92248750401</x:v>
      </x:c>
      <x:c r="E35" s="108" t="str">
        <x:v>geometric_interpolation</x:v>
      </x:c>
      <x:c r="F35" s="108" t="n">
        <x:f>'Anchors'!A6</x:f>
        <x:v>1968</x:v>
      </x:c>
      <x:c r="G35" s="108" t="n">
        <x:f>'Anchors'!A7</x:f>
        <x:v>2000</x:v>
      </x:c>
      <x:c r="H35" s="107" t="n">
        <x:f>'Anchors'!B6</x:f>
        <x:v>5350</x:v>
      </x:c>
      <x:c r="I35" s="107" t="n">
        <x:f>'Anchors'!B7</x:f>
        <x:v>7000</x:v>
      </x:c>
      <x:c r="J35" s="109" t="n">
        <x:f>IF(F35=G35,0,(A35-F35)/(G35-F35))</x:f>
        <x:v>0.90625</x:v>
      </x:c>
      <x:c r="K35" s="110" t="n">
        <x:f>'CPI'!B35</x:f>
        <x:v>160.5</x:v>
      </x:c>
      <x:c r="L35" s="105" t="n">
        <x:v>0</x:v>
      </x:c>
      <x:c r="M35" s="105" t="str">
        <x:v>S02; S03</x:v>
      </x:c>
    </x:row>
    <x:row r="36" ht="19" customHeight="1">
      <x:c r="A36" s="105" t="n">
        <x:v>1998</x:v>
      </x:c>
      <x:c r="B36" s="106" t="n">
        <x:f>IF(F36=G36,H36,H36*(I36/H36)^J36)</x:f>
        <x:v>6883.376485478773</x:v>
      </x:c>
      <x:c r="C36" s="107" t="n">
        <x:f>B36*'Inputs'!$B$8/K36</x:f>
        <x:v>14145.972117212757</x:v>
      </x:c>
      <x:c r="D36" s="107" t="n">
        <x:f>B36/'Inputs'!$B$7</x:f>
        <x:v>6055.5788558799795</x:v>
      </x:c>
      <x:c r="E36" s="108" t="str">
        <x:v>geometric_interpolation</x:v>
      </x:c>
      <x:c r="F36" s="108" t="n">
        <x:f>'Anchors'!A6</x:f>
        <x:v>1968</x:v>
      </x:c>
      <x:c r="G36" s="108" t="n">
        <x:f>'Anchors'!A7</x:f>
        <x:v>2000</x:v>
      </x:c>
      <x:c r="H36" s="107" t="n">
        <x:f>'Anchors'!B6</x:f>
        <x:v>5350</x:v>
      </x:c>
      <x:c r="I36" s="107" t="n">
        <x:f>'Anchors'!B7</x:f>
        <x:v>7000</x:v>
      </x:c>
      <x:c r="J36" s="109" t="n">
        <x:f>IF(F36=G36,0,(A36-F36)/(G36-F36))</x:f>
        <x:v>0.9375</x:v>
      </x:c>
      <x:c r="K36" s="110" t="n">
        <x:f>'CPI'!B36</x:f>
        <x:v>163</x:v>
      </x:c>
      <x:c r="L36" s="105" t="n">
        <x:v>0</x:v>
      </x:c>
      <x:c r="M36" s="105" t="str">
        <x:v>S02; S03</x:v>
      </x:c>
    </x:row>
    <x:row r="37" ht="19" customHeight="1">
      <x:c r="A37" s="105" t="n">
        <x:v>1999</x:v>
      </x:c>
      <x:c r="B37" s="106" t="n">
        <x:f>IF(F37=G37,H37,H37*(I37/H37)^J37)</x:f>
        <x:v>6941.443322418718</x:v>
      </x:c>
      <x:c r="C37" s="107" t="n">
        <x:f>B37*'Inputs'!$B$8/K37</x:f>
        <x:v>13957.050925233027</x:v>
      </x:c>
      <x:c r="D37" s="107" t="n">
        <x:f>B37/'Inputs'!$B$7</x:f>
        <x:v>6106.6625516131935</x:v>
      </x:c>
      <x:c r="E37" s="108" t="str">
        <x:v>geometric_interpolation</x:v>
      </x:c>
      <x:c r="F37" s="108" t="n">
        <x:f>'Anchors'!A6</x:f>
        <x:v>1968</x:v>
      </x:c>
      <x:c r="G37" s="108" t="n">
        <x:f>'Anchors'!A7</x:f>
        <x:v>2000</x:v>
      </x:c>
      <x:c r="H37" s="107" t="n">
        <x:f>'Anchors'!B6</x:f>
        <x:v>5350</x:v>
      </x:c>
      <x:c r="I37" s="107" t="n">
        <x:f>'Anchors'!B7</x:f>
        <x:v>7000</x:v>
      </x:c>
      <x:c r="J37" s="109" t="n">
        <x:f>IF(F37=G37,0,(A37-F37)/(G37-F37))</x:f>
        <x:v>0.96875</x:v>
      </x:c>
      <x:c r="K37" s="110" t="n">
        <x:f>'CPI'!B37</x:f>
        <x:v>166.6</x:v>
      </x:c>
      <x:c r="L37" s="105" t="n">
        <x:v>0</x:v>
      </x:c>
      <x:c r="M37" s="105" t="str">
        <x:v>S02; S03</x:v>
      </x:c>
    </x:row>
    <x:row r="38" ht="19" customHeight="1">
      <x:c r="A38" s="83" t="n">
        <x:v>2000</x:v>
      </x:c>
      <x:c r="B38" s="100" t="n">
        <x:f>IF(F38=G38,H38,H38*(I38/H38)^J38)</x:f>
        <x:v>7000</x:v>
      </x:c>
      <x:c r="C38" s="101" t="n">
        <x:f>B38*'Inputs'!$B$8/K38</x:f>
        <x:v>13617.073170731708</x:v>
      </x:c>
      <x:c r="D38" s="101" t="n">
        <x:f>B38/'Inputs'!$B$7</x:f>
        <x:v>6158.177179554851</x:v>
      </x:c>
      <x:c r="E38" s="102" t="str">
        <x:v>recollection_proxy</x:v>
      </x:c>
      <x:c r="F38" s="102" t="n">
        <x:f>'Anchors'!A7</x:f>
        <x:v>2000</x:v>
      </x:c>
      <x:c r="G38" s="102" t="n">
        <x:f>'Anchors'!A7</x:f>
        <x:v>2000</x:v>
      </x:c>
      <x:c r="H38" s="101" t="n">
        <x:f>'Anchors'!B7</x:f>
        <x:v>7000</x:v>
      </x:c>
      <x:c r="I38" s="101" t="n">
        <x:f>'Anchors'!B7</x:f>
        <x:v>7000</x:v>
      </x:c>
      <x:c r="J38" s="103" t="n">
        <x:f>IF(F38=G38,0,(A38-F38)/(G38-F38))</x:f>
        <x:v>0</x:v>
      </x:c>
      <x:c r="K38" s="104" t="n">
        <x:f>'CPI'!B38</x:f>
        <x:v>172.2</x:v>
      </x:c>
      <x:c r="L38" s="83" t="n">
        <x:v>1</x:v>
      </x:c>
      <x:c r="M38" s="83" t="str">
        <x:v>S03</x:v>
      </x:c>
    </x:row>
    <x:row r="39" ht="19" customHeight="1">
      <x:c r="A39" s="83" t="n">
        <x:v>2001</x:v>
      </x:c>
      <x:c r="B39" s="100" t="n">
        <x:f>IF(F39=G39,H39,H39*(I39/H39)^J39)</x:f>
        <x:v>8850.667770942275</x:v>
      </x:c>
      <x:c r="C39" s="101" t="n">
        <x:f>B39*'Inputs'!$B$8/K39</x:f>
        <x:v>16740.805702485846</x:v>
      </x:c>
      <x:c r="D39" s="101" t="n">
        <x:f>B39/'Inputs'!$B$7</x:f>
        <x:v>7786.282898691189</x:v>
      </x:c>
      <x:c r="E39" s="102" t="str">
        <x:v>geometric_interpolation</x:v>
      </x:c>
      <x:c r="F39" s="102" t="n">
        <x:f>'Anchors'!A7</x:f>
        <x:v>2000</x:v>
      </x:c>
      <x:c r="G39" s="102" t="n">
        <x:f>'Anchors'!A8</x:f>
        <x:v>2006</x:v>
      </x:c>
      <x:c r="H39" s="101" t="n">
        <x:f>'Anchors'!B7</x:f>
        <x:v>7000</x:v>
      </x:c>
      <x:c r="I39" s="101" t="n">
        <x:f>'Anchors'!B8</x:f>
        <x:v>28600</x:v>
      </x:c>
      <x:c r="J39" s="103" t="n">
        <x:f>IF(F39=G39,0,(A39-F39)/(G39-F39))</x:f>
        <x:v>0.16666666666666666</x:v>
      </x:c>
      <x:c r="K39" s="104" t="n">
        <x:f>'CPI'!B39</x:f>
        <x:v>177.1</x:v>
      </x:c>
      <x:c r="L39" s="83" t="n">
        <x:v>0</x:v>
      </x:c>
      <x:c r="M39" s="83" t="str">
        <x:v>S03; S04</x:v>
      </x:c>
    </x:row>
    <x:row r="40" ht="19" customHeight="1">
      <x:c r="A40" s="83" t="n">
        <x:v>2002</x:v>
      </x:c>
      <x:c r="B40" s="100" t="n">
        <x:f>IF(F40=G40,H40,H40*(I40/H40)^J40)</x:f>
        <x:v>11190.617141656614</x:v>
      </x:c>
      <x:c r="C40" s="101" t="n">
        <x:f>B40*'Inputs'!$B$8/K40</x:f>
        <x:v>20837.314786615523</x:v>
      </x:c>
      <x:c r="D40" s="101" t="n">
        <x:f>B40/'Inputs'!$B$7</x:f>
        <x:v>9844.8290152693</x:v>
      </x:c>
      <x:c r="E40" s="102" t="str">
        <x:v>geometric_interpolation</x:v>
      </x:c>
      <x:c r="F40" s="102" t="n">
        <x:f>'Anchors'!A7</x:f>
        <x:v>2000</x:v>
      </x:c>
      <x:c r="G40" s="102" t="n">
        <x:f>'Anchors'!A8</x:f>
        <x:v>2006</x:v>
      </x:c>
      <x:c r="H40" s="101" t="n">
        <x:f>'Anchors'!B7</x:f>
        <x:v>7000</x:v>
      </x:c>
      <x:c r="I40" s="101" t="n">
        <x:f>'Anchors'!B8</x:f>
        <x:v>28600</x:v>
      </x:c>
      <x:c r="J40" s="103" t="n">
        <x:f>IF(F40=G40,0,(A40-F40)/(G40-F40))</x:f>
        <x:v>0.3333333333333333</x:v>
      </x:c>
      <x:c r="K40" s="104" t="n">
        <x:f>'CPI'!B40</x:f>
        <x:v>179.9</x:v>
      </x:c>
      <x:c r="L40" s="83" t="n">
        <x:v>0</x:v>
      </x:c>
      <x:c r="M40" s="83" t="str">
        <x:v>S03; S04</x:v>
      </x:c>
    </x:row>
    <x:row r="41" ht="19" customHeight="1">
      <x:c r="A41" s="83" t="n">
        <x:v>2003</x:v>
      </x:c>
      <x:c r="B41" s="100" t="n">
        <x:f>IF(F41=G41,H41,H41*(I41/H41)^J41)</x:f>
        <x:v>14149.204924659194</x:v>
      </x:c>
      <x:c r="C41" s="101" t="n">
        <x:f>B41*'Inputs'!$B$8/K41</x:f>
        <x:v>25759.242748164874</x:v>
      </x:c>
      <x:c r="D41" s="101" t="n">
        <x:f>B41/'Inputs'!$B$7</x:f>
        <x:v>12447.615839411625</x:v>
      </x:c>
      <x:c r="E41" s="102" t="str">
        <x:v>geometric_interpolation</x:v>
      </x:c>
      <x:c r="F41" s="102" t="n">
        <x:f>'Anchors'!A7</x:f>
        <x:v>2000</x:v>
      </x:c>
      <x:c r="G41" s="102" t="n">
        <x:f>'Anchors'!A8</x:f>
        <x:v>2006</x:v>
      </x:c>
      <x:c r="H41" s="101" t="n">
        <x:f>'Anchors'!B7</x:f>
        <x:v>7000</x:v>
      </x:c>
      <x:c r="I41" s="101" t="n">
        <x:f>'Anchors'!B8</x:f>
        <x:v>28600</x:v>
      </x:c>
      <x:c r="J41" s="103" t="n">
        <x:f>IF(F41=G41,0,(A41-F41)/(G41-F41))</x:f>
        <x:v>0.5</x:v>
      </x:c>
      <x:c r="K41" s="104" t="n">
        <x:f>'CPI'!B41</x:f>
        <x:v>184</x:v>
      </x:c>
      <x:c r="L41" s="83" t="n">
        <x:v>0</x:v>
      </x:c>
      <x:c r="M41" s="83" t="str">
        <x:v>S03; S04</x:v>
      </x:c>
    </x:row>
    <x:row r="42" ht="19" customHeight="1">
      <x:c r="A42" s="83" t="n">
        <x:v>2004</x:v>
      </x:c>
      <x:c r="B42" s="100" t="n">
        <x:f>IF(F42=G42,H42,H42*(I42/H42)^J42)</x:f>
        <x:v>17889.98743016269</x:v>
      </x:c>
      <x:c r="C42" s="101" t="n">
        <x:f>B42*'Inputs'!$B$8/K42</x:f>
        <x:v>31724.658493149276</x:v>
      </x:c>
      <x:c r="D42" s="101" t="n">
        <x:f>B42/'Inputs'!$B$7</x:f>
        <x:v>15738.530333564433</x:v>
      </x:c>
      <x:c r="E42" s="102" t="str">
        <x:v>geometric_interpolation</x:v>
      </x:c>
      <x:c r="F42" s="102" t="n">
        <x:f>'Anchors'!A7</x:f>
        <x:v>2000</x:v>
      </x:c>
      <x:c r="G42" s="102" t="n">
        <x:f>'Anchors'!A8</x:f>
        <x:v>2006</x:v>
      </x:c>
      <x:c r="H42" s="101" t="n">
        <x:f>'Anchors'!B7</x:f>
        <x:v>7000</x:v>
      </x:c>
      <x:c r="I42" s="101" t="n">
        <x:f>'Anchors'!B8</x:f>
        <x:v>28600</x:v>
      </x:c>
      <x:c r="J42" s="103" t="n">
        <x:f>IF(F42=G42,0,(A42-F42)/(G42-F42))</x:f>
        <x:v>0.6666666666666666</x:v>
      </x:c>
      <x:c r="K42" s="104" t="n">
        <x:f>'CPI'!B42</x:f>
        <x:v>188.9</x:v>
      </x:c>
      <x:c r="L42" s="83" t="n">
        <x:v>0</x:v>
      </x:c>
      <x:c r="M42" s="83" t="str">
        <x:v>S03; S04</x:v>
      </x:c>
    </x:row>
    <x:row r="43" ht="19" customHeight="1">
      <x:c r="A43" s="83" t="n">
        <x:v>2005</x:v>
      </x:c>
      <x:c r="B43" s="100" t="n">
        <x:f>IF(F43=G43,H43,H43*(I43/H43)^J43)</x:f>
        <x:v>22619.762167243338</x:v>
      </x:c>
      <x:c r="C43" s="101" t="n">
        <x:f>B43*'Inputs'!$B$8/K43</x:f>
        <x:v>38797.58285091231</x:v>
      </x:c>
      <x:c r="D43" s="101" t="n">
        <x:f>B43/'Inputs'!$B$7</x:f>
        <x:v>19899.500455039444</x:v>
      </x:c>
      <x:c r="E43" s="102" t="str">
        <x:v>geometric_interpolation</x:v>
      </x:c>
      <x:c r="F43" s="102" t="n">
        <x:f>'Anchors'!A7</x:f>
        <x:v>2000</x:v>
      </x:c>
      <x:c r="G43" s="102" t="n">
        <x:f>'Anchors'!A8</x:f>
        <x:v>2006</x:v>
      </x:c>
      <x:c r="H43" s="101" t="n">
        <x:f>'Anchors'!B7</x:f>
        <x:v>7000</x:v>
      </x:c>
      <x:c r="I43" s="101" t="n">
        <x:f>'Anchors'!B8</x:f>
        <x:v>28600</x:v>
      </x:c>
      <x:c r="J43" s="103" t="n">
        <x:f>IF(F43=G43,0,(A43-F43)/(G43-F43))</x:f>
        <x:v>0.8333333333333334</x:v>
      </x:c>
      <x:c r="K43" s="104" t="n">
        <x:f>'CPI'!B43</x:f>
        <x:v>195.3</x:v>
      </x:c>
      <x:c r="L43" s="83" t="n">
        <x:v>0</x:v>
      </x:c>
      <x:c r="M43" s="83" t="str">
        <x:v>S03; S04</x:v>
      </x:c>
    </x:row>
    <x:row r="44" ht="19" customHeight="1">
      <x:c r="A44" s="83" t="n">
        <x:v>2006</x:v>
      </x:c>
      <x:c r="B44" s="100" t="n">
        <x:f>IF(F44=G44,H44,H44*(I44/H44)^J44)</x:f>
        <x:v>28600</x:v>
      </x:c>
      <x:c r="C44" s="101" t="n">
        <x:f>B44*'Inputs'!$B$8/K44</x:f>
        <x:v>47521.96428571429</x:v>
      </x:c>
      <x:c r="D44" s="101" t="n">
        <x:f>B44/'Inputs'!$B$7</x:f>
        <x:v>25160.552476466964</x:v>
      </x:c>
      <x:c r="E44" s="102" t="str">
        <x:v>individual_sale_reference</x:v>
      </x:c>
      <x:c r="F44" s="102" t="n">
        <x:f>'Anchors'!A8</x:f>
        <x:v>2006</x:v>
      </x:c>
      <x:c r="G44" s="102" t="n">
        <x:f>'Anchors'!A8</x:f>
        <x:v>2006</x:v>
      </x:c>
      <x:c r="H44" s="101" t="n">
        <x:f>'Anchors'!B8</x:f>
        <x:v>28600</x:v>
      </x:c>
      <x:c r="I44" s="101" t="n">
        <x:f>'Anchors'!B8</x:f>
        <x:v>28600</x:v>
      </x:c>
      <x:c r="J44" s="103" t="n">
        <x:f>IF(F44=G44,0,(A44-F44)/(G44-F44))</x:f>
        <x:v>0</x:v>
      </x:c>
      <x:c r="K44" s="104" t="n">
        <x:f>'CPI'!B44</x:f>
        <x:v>201.6</x:v>
      </x:c>
      <x:c r="L44" s="83" t="n">
        <x:v>1</x:v>
      </x:c>
      <x:c r="M44" s="83" t="str">
        <x:v>S04</x:v>
      </x:c>
    </x:row>
    <x:row r="45" ht="19" customHeight="1">
      <x:c r="A45" s="83" t="n">
        <x:v>2007</x:v>
      </x:c>
      <x:c r="B45" s="100" t="n">
        <x:f>IF(F45=G45,H45,H45*(I45/H45)^J45)</x:f>
        <x:v>27500</x:v>
      </x:c>
      <x:c r="C45" s="101" t="n">
        <x:f>B45*'Inputs'!$B$8/K45</x:f>
        <x:v>44437.77134587554</x:v>
      </x:c>
      <x:c r="D45" s="101" t="n">
        <x:f>B45/'Inputs'!$B$7</x:f>
        <x:v>24192.838919679773</x:v>
      </x:c>
      <x:c r="E45" s="102" t="str">
        <x:v>individual_sale_reference</x:v>
      </x:c>
      <x:c r="F45" s="102" t="n">
        <x:f>'Anchors'!A9</x:f>
        <x:v>2007</x:v>
      </x:c>
      <x:c r="G45" s="102" t="n">
        <x:f>'Anchors'!A9</x:f>
        <x:v>2007</x:v>
      </x:c>
      <x:c r="H45" s="101" t="n">
        <x:f>'Anchors'!B9</x:f>
        <x:v>27500</x:v>
      </x:c>
      <x:c r="I45" s="101" t="n">
        <x:f>'Anchors'!B9</x:f>
        <x:v>27500</x:v>
      </x:c>
      <x:c r="J45" s="103" t="n">
        <x:f>IF(F45=G45,0,(A45-F45)/(G45-F45))</x:f>
        <x:v>0</x:v>
      </x:c>
      <x:c r="K45" s="104" t="n">
        <x:f>'CPI'!B45</x:f>
        <x:v>207.3</x:v>
      </x:c>
      <x:c r="L45" s="83" t="n">
        <x:v>1</x:v>
      </x:c>
      <x:c r="M45" s="83" t="str">
        <x:v>S05</x:v>
      </x:c>
    </x:row>
    <x:row r="46" ht="19" customHeight="1">
      <x:c r="A46" s="83" t="n">
        <x:v>2008</x:v>
      </x:c>
      <x:c r="B46" s="100" t="n">
        <x:f>IF(F46=G46,H46,H46*(I46/H46)^J46)</x:f>
        <x:v>29099.395058030437</x:v>
      </x:c>
      <x:c r="C46" s="101" t="n">
        <x:f>B46*'Inputs'!$B$8/K46</x:f>
        <x:v>45275.036491124185</x:v>
      </x:c>
      <x:c r="D46" s="101" t="n">
        <x:f>B46/'Inputs'!$B$7</x:f>
        <x:v>25599.890083602037</x:v>
      </x:c>
      <x:c r="E46" s="102" t="str">
        <x:v>geometric_interpolation</x:v>
      </x:c>
      <x:c r="F46" s="102" t="n">
        <x:f>'Anchors'!A9</x:f>
        <x:v>2007</x:v>
      </x:c>
      <x:c r="G46" s="102" t="n">
        <x:f>'Anchors'!A10</x:f>
        <x:v>2017</x:v>
      </x:c>
      <x:c r="H46" s="101" t="n">
        <x:f>'Anchors'!B9</x:f>
        <x:v>27500</x:v>
      </x:c>
      <x:c r="I46" s="101" t="n">
        <x:f>'Anchors'!B10</x:f>
        <x:v>48400</x:v>
      </x:c>
      <x:c r="J46" s="103" t="n">
        <x:f>IF(F46=G46,0,(A46-F46)/(G46-F46))</x:f>
        <x:v>0.1</x:v>
      </x:c>
      <x:c r="K46" s="104" t="n">
        <x:f>'CPI'!B46</x:f>
        <x:v>215.3</x:v>
      </x:c>
      <x:c r="L46" s="83" t="n">
        <x:v>0</x:v>
      </x:c>
      <x:c r="M46" s="83" t="str">
        <x:v>S05; S07</x:v>
      </x:c>
    </x:row>
    <x:row r="47" ht="19" customHeight="1">
      <x:c r="A47" s="83" t="n">
        <x:v>2009</x:v>
      </x:c>
      <x:c r="B47" s="100" t="n">
        <x:f>IF(F47=G47,H47,H47*(I47/H47)^J47)</x:f>
        <x:v>30791.810645211866</x:v>
      </x:c>
      <x:c r="C47" s="101" t="n">
        <x:f>B47*'Inputs'!$B$8/K47</x:f>
        <x:v>48086.90316985115</x:v>
      </x:c>
      <x:c r="D47" s="101" t="n">
        <x:f>B47/'Inputs'!$B$7</x:f>
        <x:v>27088.775090359693</x:v>
      </x:c>
      <x:c r="E47" s="102" t="str">
        <x:v>geometric_interpolation</x:v>
      </x:c>
      <x:c r="F47" s="102" t="n">
        <x:f>'Anchors'!A9</x:f>
        <x:v>2007</x:v>
      </x:c>
      <x:c r="G47" s="102" t="n">
        <x:f>'Anchors'!A10</x:f>
        <x:v>2017</x:v>
      </x:c>
      <x:c r="H47" s="101" t="n">
        <x:f>'Anchors'!B9</x:f>
        <x:v>27500</x:v>
      </x:c>
      <x:c r="I47" s="101" t="n">
        <x:f>'Anchors'!B10</x:f>
        <x:v>48400</x:v>
      </x:c>
      <x:c r="J47" s="103" t="n">
        <x:f>IF(F47=G47,0,(A47-F47)/(G47-F47))</x:f>
        <x:v>0.2</x:v>
      </x:c>
      <x:c r="K47" s="104" t="n">
        <x:f>'CPI'!B47</x:f>
        <x:v>214.5</x:v>
      </x:c>
      <x:c r="L47" s="83" t="n">
        <x:v>0</x:v>
      </x:c>
      <x:c r="M47" s="83" t="str">
        <x:v>S05; S07</x:v>
      </x:c>
    </x:row>
    <x:row r="48" ht="19" customHeight="1">
      <x:c r="A48" s="83" t="n">
        <x:v>2010</x:v>
      </x:c>
      <x:c r="B48" s="100" t="n">
        <x:f>IF(F48=G48,H48,H48*(I48/H48)^J48)</x:f>
        <x:v>32582.65681880317</x:v>
      </x:c>
      <x:c r="C48" s="101" t="n">
        <x:f>B48*'Inputs'!$B$8/K48</x:f>
        <x:v>50043.73398057169</x:v>
      </x:c>
      <x:c r="D48" s="101" t="n">
        <x:f>B48/'Inputs'!$B$7</x:f>
        <x:v>28664.253381545852</x:v>
      </x:c>
      <x:c r="E48" s="102" t="str">
        <x:v>geometric_interpolation</x:v>
      </x:c>
      <x:c r="F48" s="102" t="n">
        <x:f>'Anchors'!A9</x:f>
        <x:v>2007</x:v>
      </x:c>
      <x:c r="G48" s="102" t="n">
        <x:f>'Anchors'!A10</x:f>
        <x:v>2017</x:v>
      </x:c>
      <x:c r="H48" s="101" t="n">
        <x:f>'Anchors'!B9</x:f>
        <x:v>27500</x:v>
      </x:c>
      <x:c r="I48" s="101" t="n">
        <x:f>'Anchors'!B10</x:f>
        <x:v>48400</x:v>
      </x:c>
      <x:c r="J48" s="103" t="n">
        <x:f>IF(F48=G48,0,(A48-F48)/(G48-F48))</x:f>
        <x:v>0.3</x:v>
      </x:c>
      <x:c r="K48" s="104" t="n">
        <x:f>'CPI'!B48</x:f>
        <x:v>218.1</x:v>
      </x:c>
      <x:c r="L48" s="83" t="n">
        <x:v>0</x:v>
      </x:c>
      <x:c r="M48" s="83" t="str">
        <x:v>S05; S07</x:v>
      </x:c>
    </x:row>
    <x:row r="49" ht="19" customHeight="1">
      <x:c r="A49" s="83" t="n">
        <x:v>2011</x:v>
      </x:c>
      <x:c r="B49" s="100" t="n">
        <x:f>IF(F49=G49,H49,H49*(I49/H49)^J49)</x:f>
        <x:v>34477.65828402119</x:v>
      </x:c>
      <x:c r="C49" s="101" t="n">
        <x:f>B49*'Inputs'!$B$8/K49</x:f>
        <x:v>51353.16128048652</x:v>
      </x:c>
      <x:c r="D49" s="101" t="n">
        <x:f>B49/'Inputs'!$B$7</x:f>
        <x:v>30331.36120702137</x:v>
      </x:c>
      <x:c r="E49" s="102" t="str">
        <x:v>geometric_interpolation</x:v>
      </x:c>
      <x:c r="F49" s="102" t="n">
        <x:f>'Anchors'!A9</x:f>
        <x:v>2007</x:v>
      </x:c>
      <x:c r="G49" s="102" t="n">
        <x:f>'Anchors'!A10</x:f>
        <x:v>2017</x:v>
      </x:c>
      <x:c r="H49" s="101" t="n">
        <x:f>'Anchors'!B9</x:f>
        <x:v>27500</x:v>
      </x:c>
      <x:c r="I49" s="101" t="n">
        <x:f>'Anchors'!B10</x:f>
        <x:v>48400</x:v>
      </x:c>
      <x:c r="J49" s="103" t="n">
        <x:f>IF(F49=G49,0,(A49-F49)/(G49-F49))</x:f>
        <x:v>0.4</x:v>
      </x:c>
      <x:c r="K49" s="104" t="n">
        <x:f>'CPI'!B49</x:f>
        <x:v>224.9</x:v>
      </x:c>
      <x:c r="L49" s="83" t="n">
        <x:v>0</x:v>
      </x:c>
      <x:c r="M49" s="83" t="str">
        <x:v>S05; S07</x:v>
      </x:c>
    </x:row>
    <x:row r="50" ht="19" customHeight="1">
      <x:c r="A50" s="83" t="n">
        <x:v>2012</x:v>
      </x:c>
      <x:c r="B50" s="100" t="n">
        <x:f>IF(F50=G50,H50,H50*(I50/H50)^J50)</x:f>
        <x:v>36482.8726939094</x:v>
      </x:c>
      <x:c r="C50" s="101" t="n">
        <x:f>B50*'Inputs'!$B$8/K50</x:f>
        <x:v>53227.494316227225</x:v>
      </x:c>
      <x:c r="D50" s="101" t="n">
        <x:f>B50/'Inputs'!$B$7</x:f>
        <x:v>32095.427724033954</x:v>
      </x:c>
      <x:c r="E50" s="102" t="str">
        <x:v>geometric_interpolation</x:v>
      </x:c>
      <x:c r="F50" s="102" t="n">
        <x:f>'Anchors'!A9</x:f>
        <x:v>2007</x:v>
      </x:c>
      <x:c r="G50" s="102" t="n">
        <x:f>'Anchors'!A10</x:f>
        <x:v>2017</x:v>
      </x:c>
      <x:c r="H50" s="101" t="n">
        <x:f>'Anchors'!B9</x:f>
        <x:v>27500</x:v>
      </x:c>
      <x:c r="I50" s="101" t="n">
        <x:f>'Anchors'!B10</x:f>
        <x:v>48400</x:v>
      </x:c>
      <x:c r="J50" s="103" t="n">
        <x:f>IF(F50=G50,0,(A50-F50)/(G50-F50))</x:f>
        <x:v>0.5</x:v>
      </x:c>
      <x:c r="K50" s="104" t="n">
        <x:f>'CPI'!B50</x:f>
        <x:v>229.6</x:v>
      </x:c>
      <x:c r="L50" s="83" t="n">
        <x:v>0</x:v>
      </x:c>
      <x:c r="M50" s="83" t="str">
        <x:v>S05; S07</x:v>
      </x:c>
    </x:row>
    <x:row r="51" ht="19" customHeight="1">
      <x:c r="A51" s="83" t="n">
        <x:v>2013</x:v>
      </x:c>
      <x:c r="B51" s="100" t="n">
        <x:f>IF(F51=G51,H51,H51*(I51/H51)^J51)</x:f>
        <x:v>38604.71001352366</x:v>
      </x:c>
      <x:c r="C51" s="101" t="n">
        <x:f>B51*'Inputs'!$B$8/K51</x:f>
        <x:v>55501.312276095094</x:v>
      </x:c>
      <x:c r="D51" s="101" t="n">
        <x:f>B51/'Inputs'!$B$7</x:f>
        <x:v>33962.09203265915</x:v>
      </x:c>
      <x:c r="E51" s="102" t="str">
        <x:v>geometric_interpolation</x:v>
      </x:c>
      <x:c r="F51" s="102" t="n">
        <x:f>'Anchors'!A9</x:f>
        <x:v>2007</x:v>
      </x:c>
      <x:c r="G51" s="102" t="n">
        <x:f>'Anchors'!A10</x:f>
        <x:v>2017</x:v>
      </x:c>
      <x:c r="H51" s="101" t="n">
        <x:f>'Anchors'!B9</x:f>
        <x:v>27500</x:v>
      </x:c>
      <x:c r="I51" s="101" t="n">
        <x:f>'Anchors'!B10</x:f>
        <x:v>48400</x:v>
      </x:c>
      <x:c r="J51" s="103" t="n">
        <x:f>IF(F51=G51,0,(A51-F51)/(G51-F51))</x:f>
        <x:v>0.6</x:v>
      </x:c>
      <x:c r="K51" s="104" t="n">
        <x:f>'CPI'!B51</x:f>
        <x:v>233</x:v>
      </x:c>
      <x:c r="L51" s="83" t="n">
        <x:v>1</x:v>
      </x:c>
      <x:c r="M51" s="83" t="str">
        <x:v>S05; S07</x:v>
      </x:c>
    </x:row>
    <x:row r="52" ht="19" customHeight="1">
      <x:c r="A52" s="83" t="n">
        <x:v>2014</x:v>
      </x:c>
      <x:c r="B52" s="100" t="n">
        <x:f>IF(F52=G52,H52,H52*(I52/H52)^J52)</x:f>
        <x:v>40849.95301033559</x:v>
      </x:c>
      <x:c r="C52" s="101" t="n">
        <x:f>B52*'Inputs'!$B$8/K52</x:f>
        <x:v>57811.22627546352</x:v>
      </x:c>
      <x:c r="D52" s="101" t="n">
        <x:f>B52/'Inputs'!$B$7</x:f>
        <x:v>35937.32120201951</x:v>
      </x:c>
      <x:c r="E52" s="102" t="str">
        <x:v>geometric_interpolation</x:v>
      </x:c>
      <x:c r="F52" s="102" t="n">
        <x:f>'Anchors'!A9</x:f>
        <x:v>2007</x:v>
      </x:c>
      <x:c r="G52" s="102" t="n">
        <x:f>'Anchors'!A10</x:f>
        <x:v>2017</x:v>
      </x:c>
      <x:c r="H52" s="101" t="n">
        <x:f>'Anchors'!B9</x:f>
        <x:v>27500</x:v>
      </x:c>
      <x:c r="I52" s="101" t="n">
        <x:f>'Anchors'!B10</x:f>
        <x:v>48400</x:v>
      </x:c>
      <x:c r="J52" s="103" t="n">
        <x:f>IF(F52=G52,0,(A52-F52)/(G52-F52))</x:f>
        <x:v>0.7</x:v>
      </x:c>
      <x:c r="K52" s="104" t="n">
        <x:f>'CPI'!B52</x:f>
        <x:v>236.7</x:v>
      </x:c>
      <x:c r="L52" s="83" t="n">
        <x:v>0</x:v>
      </x:c>
      <x:c r="M52" s="83" t="str">
        <x:v>S05; S07</x:v>
      </x:c>
    </x:row>
    <x:row r="53" ht="19" customHeight="1">
      <x:c r="A53" s="83" t="n">
        <x:v>2015</x:v>
      </x:c>
      <x:c r="B53" s="100" t="n">
        <x:f>IF(F53=G53,H53,H53*(I53/H53)^J53)</x:f>
        <x:v>43225.77893635401</x:v>
      </x:c>
      <x:c r="C53" s="101" t="n">
        <x:f>B53*'Inputs'!$B$8/K53</x:f>
        <x:v>61096.08197510491</x:v>
      </x:c>
      <x:c r="D53" s="101" t="n">
        <x:f>B53/'Inputs'!$B$7</x:f>
        <x:v>38027.42934490543</x:v>
      </x:c>
      <x:c r="E53" s="102" t="str">
        <x:v>geometric_interpolation</x:v>
      </x:c>
      <x:c r="F53" s="102" t="n">
        <x:f>'Anchors'!A9</x:f>
        <x:v>2007</x:v>
      </x:c>
      <x:c r="G53" s="102" t="n">
        <x:f>'Anchors'!A10</x:f>
        <x:v>2017</x:v>
      </x:c>
      <x:c r="H53" s="101" t="n">
        <x:f>'Anchors'!B9</x:f>
        <x:v>27500</x:v>
      </x:c>
      <x:c r="I53" s="101" t="n">
        <x:f>'Anchors'!B10</x:f>
        <x:v>48400</x:v>
      </x:c>
      <x:c r="J53" s="103" t="n">
        <x:f>IF(F53=G53,0,(A53-F53)/(G53-F53))</x:f>
        <x:v>0.8</x:v>
      </x:c>
      <x:c r="K53" s="104" t="n">
        <x:f>'CPI'!B53</x:f>
        <x:v>237</x:v>
      </x:c>
      <x:c r="L53" s="83" t="n">
        <x:v>0</x:v>
      </x:c>
      <x:c r="M53" s="83" t="str">
        <x:v>S05; S07</x:v>
      </x:c>
    </x:row>
    <x:row r="54" ht="19" customHeight="1">
      <x:c r="A54" s="83" t="n">
        <x:v>2016</x:v>
      </x:c>
      <x:c r="B54" s="100" t="n">
        <x:f>IF(F54=G54,H54,H54*(I54/H54)^J54)</x:f>
        <x:v>45739.78247127476</x:v>
      </x:c>
      <x:c r="C54" s="101" t="n">
        <x:f>B54*'Inputs'!$B$8/K54</x:f>
        <x:v>63841.301384281745</x:v>
      </x:c>
      <x:c r="D54" s="101" t="n">
        <x:f>B54/'Inputs'!$B$7</x:f>
        <x:v>40239.09780177246</x:v>
      </x:c>
      <x:c r="E54" s="102" t="str">
        <x:v>geometric_interpolation</x:v>
      </x:c>
      <x:c r="F54" s="102" t="n">
        <x:f>'Anchors'!A9</x:f>
        <x:v>2007</x:v>
      </x:c>
      <x:c r="G54" s="102" t="n">
        <x:f>'Anchors'!A10</x:f>
        <x:v>2017</x:v>
      </x:c>
      <x:c r="H54" s="101" t="n">
        <x:f>'Anchors'!B9</x:f>
        <x:v>27500</x:v>
      </x:c>
      <x:c r="I54" s="101" t="n">
        <x:f>'Anchors'!B10</x:f>
        <x:v>48400</x:v>
      </x:c>
      <x:c r="J54" s="103" t="n">
        <x:f>IF(F54=G54,0,(A54-F54)/(G54-F54))</x:f>
        <x:v>0.9</x:v>
      </x:c>
      <x:c r="K54" s="104" t="n">
        <x:f>'CPI'!B54</x:f>
        <x:v>240</x:v>
      </x:c>
      <x:c r="L54" s="83" t="n">
        <x:v>0</x:v>
      </x:c>
      <x:c r="M54" s="83" t="str">
        <x:v>S05; S07</x:v>
      </x:c>
    </x:row>
    <x:row r="55" ht="19" customHeight="1">
      <x:c r="A55" s="83" t="n">
        <x:v>2017</x:v>
      </x:c>
      <x:c r="B55" s="100" t="n">
        <x:f>IF(F55=G55,H55,H55*(I55/H55)^J55)</x:f>
        <x:v>48400</x:v>
      </x:c>
      <x:c r="C55" s="101" t="n">
        <x:f>B55*'Inputs'!$B$8/K55</x:f>
        <x:v>66148.64137086904</x:v>
      </x:c>
      <x:c r="D55" s="101" t="n">
        <x:f>B55/'Inputs'!$B$7</x:f>
        <x:v>42579.3964986364</x:v>
      </x:c>
      <x:c r="E55" s="102" t="str">
        <x:v>individual_sale_reference</x:v>
      </x:c>
      <x:c r="F55" s="102" t="n">
        <x:f>'Anchors'!A10</x:f>
        <x:v>2017</x:v>
      </x:c>
      <x:c r="G55" s="102" t="n">
        <x:f>'Anchors'!A10</x:f>
        <x:v>2017</x:v>
      </x:c>
      <x:c r="H55" s="101" t="n">
        <x:f>'Anchors'!B10</x:f>
        <x:v>48400</x:v>
      </x:c>
      <x:c r="I55" s="101" t="n">
        <x:f>'Anchors'!B10</x:f>
        <x:v>48400</x:v>
      </x:c>
      <x:c r="J55" s="103" t="n">
        <x:f>IF(F55=G55,0,(A55-F55)/(G55-F55))</x:f>
        <x:v>0</x:v>
      </x:c>
      <x:c r="K55" s="104" t="n">
        <x:f>'CPI'!B55</x:f>
        <x:v>245.1</x:v>
      </x:c>
      <x:c r="L55" s="83" t="n">
        <x:v>1</x:v>
      </x:c>
      <x:c r="M55" s="83" t="str">
        <x:v>S07</x:v>
      </x:c>
    </x:row>
    <x:row r="56" ht="19" customHeight="1">
      <x:c r="A56" s="83" t="n">
        <x:v>2018</x:v>
      </x:c>
      <x:c r="B56" s="100" t="n">
        <x:f>IF(F56=G56,H56,H56*(I56/H56)^J56)</x:f>
        <x:v>49682.995078799344</x:v>
      </x:c>
      <x:c r="C56" s="101" t="n">
        <x:f>B56*'Inputs'!$B$8/K56</x:f>
        <x:v>66279.60848863483</x:v>
      </x:c>
      <x:c r="D56" s="101" t="n">
        <x:f>B56/'Inputs'!$B$7</x:f>
        <x:v>43708.09807231402</x:v>
      </x:c>
      <x:c r="E56" s="102" t="str">
        <x:v>geometric_interpolation</x:v>
      </x:c>
      <x:c r="F56" s="102" t="n">
        <x:f>'Anchors'!A10</x:f>
        <x:v>2017</x:v>
      </x:c>
      <x:c r="G56" s="102" t="n">
        <x:f>'Anchors'!A11</x:f>
        <x:v>2019</x:v>
      </x:c>
      <x:c r="H56" s="101" t="n">
        <x:f>'Anchors'!B10</x:f>
        <x:v>48400</x:v>
      </x:c>
      <x:c r="I56" s="101" t="n">
        <x:f>'Anchors'!B11</x:f>
        <x:v>51000</x:v>
      </x:c>
      <x:c r="J56" s="103" t="n">
        <x:f>IF(F56=G56,0,(A56-F56)/(G56-F56))</x:f>
        <x:v>0.5</x:v>
      </x:c>
      <x:c r="K56" s="104" t="n">
        <x:f>'CPI'!B56</x:f>
        <x:v>251.1</x:v>
      </x:c>
      <x:c r="L56" s="83" t="n">
        <x:v>0</x:v>
      </x:c>
      <x:c r="M56" s="83" t="str">
        <x:v>S07; S08; S09</x:v>
      </x:c>
    </x:row>
    <x:row r="57" ht="19" customHeight="1">
      <x:c r="A57" s="83" t="n">
        <x:v>2019</x:v>
      </x:c>
      <x:c r="B57" s="100" t="n">
        <x:f>IF(F57=G57,H57,H57*(I57/H57)^J57)</x:f>
        <x:v>51000</x:v>
      </x:c>
      <x:c r="C57" s="101" t="n">
        <x:f>B57*'Inputs'!$B$8/K57</x:f>
        <x:v>66812.59288228393</x:v>
      </x:c>
      <x:c r="D57" s="101" t="n">
        <x:f>B57/'Inputs'!$B$7</x:f>
        <x:v>44866.71945104249</x:v>
      </x:c>
      <x:c r="E57" s="102" t="str">
        <x:v>selected_sample_median</x:v>
      </x:c>
      <x:c r="F57" s="102" t="n">
        <x:f>'Anchors'!A11</x:f>
        <x:v>2019</x:v>
      </x:c>
      <x:c r="G57" s="102" t="n">
        <x:f>'Anchors'!A11</x:f>
        <x:v>2019</x:v>
      </x:c>
      <x:c r="H57" s="101" t="n">
        <x:f>'Anchors'!B11</x:f>
        <x:v>51000</x:v>
      </x:c>
      <x:c r="I57" s="101" t="n">
        <x:f>'Anchors'!B11</x:f>
        <x:v>51000</x:v>
      </x:c>
      <x:c r="J57" s="103" t="n">
        <x:f>IF(F57=G57,0,(A57-F57)/(G57-F57))</x:f>
        <x:v>0</x:v>
      </x:c>
      <x:c r="K57" s="104" t="n">
        <x:f>'CPI'!B57</x:f>
        <x:v>255.7</x:v>
      </x:c>
      <x:c r="L57" s="83" t="n">
        <x:v>2</x:v>
      </x:c>
      <x:c r="M57" s="83" t="str">
        <x:v>S08; S09</x:v>
      </x:c>
    </x:row>
    <x:row r="58" ht="19" customHeight="1">
      <x:c r="A58" s="83" t="n">
        <x:v>2020</x:v>
      </x:c>
      <x:c r="B58" s="100" t="n">
        <x:f>IF(F58=G58,H58,H58*(I58/H58)^J58)</x:f>
        <x:v>73000</x:v>
      </x:c>
      <x:c r="C58" s="101" t="n">
        <x:f>B58*'Inputs'!$B$8/K58</x:f>
        <x:v>94488.17619783616</x:v>
      </x:c>
      <x:c r="D58" s="101" t="n">
        <x:f>B58/'Inputs'!$B$7</x:f>
        <x:v>64220.990586786305</x:v>
      </x:c>
      <x:c r="E58" s="102" t="str">
        <x:v>individual_sale_reference</x:v>
      </x:c>
      <x:c r="F58" s="102" t="n">
        <x:f>'Anchors'!A12</x:f>
        <x:v>2020</x:v>
      </x:c>
      <x:c r="G58" s="102" t="n">
        <x:f>'Anchors'!A12</x:f>
        <x:v>2020</x:v>
      </x:c>
      <x:c r="H58" s="101" t="n">
        <x:f>'Anchors'!B12</x:f>
        <x:v>73000</x:v>
      </x:c>
      <x:c r="I58" s="101" t="n">
        <x:f>'Anchors'!B12</x:f>
        <x:v>73000</x:v>
      </x:c>
      <x:c r="J58" s="103" t="n">
        <x:f>IF(F58=G58,0,(A58-F58)/(G58-F58))</x:f>
        <x:v>0</x:v>
      </x:c>
      <x:c r="K58" s="104" t="n">
        <x:f>'CPI'!B58</x:f>
        <x:v>258.8</x:v>
      </x:c>
      <x:c r="L58" s="83" t="n">
        <x:v>1</x:v>
      </x:c>
      <x:c r="M58" s="83" t="str">
        <x:v>S10</x:v>
      </x:c>
    </x:row>
    <x:row r="59" ht="19" customHeight="1">
      <x:c r="A59" s="83" t="n">
        <x:v>2021</x:v>
      </x:c>
      <x:c r="B59" s="100" t="n">
        <x:f>IF(F59=G59,H59,H59*(I59/H59)^J59)</x:f>
        <x:v>64900</x:v>
      </x:c>
      <x:c r="C59" s="101" t="n">
        <x:f>B59*'Inputs'!$B$8/K59</x:f>
        <x:v>80222.14760147601</x:v>
      </x:c>
      <x:c r="D59" s="101" t="n">
        <x:f>B59/'Inputs'!$B$7</x:f>
        <x:v>57095.09985044427</x:v>
      </x:c>
      <x:c r="E59" s="102" t="str">
        <x:v>individual_sale_reference</x:v>
      </x:c>
      <x:c r="F59" s="102" t="n">
        <x:f>'Anchors'!A13</x:f>
        <x:v>2021</x:v>
      </x:c>
      <x:c r="G59" s="102" t="n">
        <x:f>'Anchors'!A13</x:f>
        <x:v>2021</x:v>
      </x:c>
      <x:c r="H59" s="101" t="n">
        <x:f>'Anchors'!B13</x:f>
        <x:v>64900</x:v>
      </x:c>
      <x:c r="I59" s="101" t="n">
        <x:f>'Anchors'!B13</x:f>
        <x:v>64900</x:v>
      </x:c>
      <x:c r="J59" s="103" t="n">
        <x:f>IF(F59=G59,0,(A59-F59)/(G59-F59))</x:f>
        <x:v>0</x:v>
      </x:c>
      <x:c r="K59" s="104" t="n">
        <x:f>'CPI'!B59</x:f>
        <x:v>271</x:v>
      </x:c>
      <x:c r="L59" s="83" t="n">
        <x:v>1</x:v>
      </x:c>
      <x:c r="M59" s="83" t="str">
        <x:v>S11</x:v>
      </x:c>
    </x:row>
    <x:row r="60" ht="19" customHeight="1">
      <x:c r="A60" s="83" t="n">
        <x:v>2022</x:v>
      </x:c>
      <x:c r="B60" s="100" t="n">
        <x:f>IF(F60=G60,H60,H60*(I60/H60)^J60)</x:f>
        <x:v>65659.7382459995</x:v>
      </x:c>
      <x:c r="C60" s="101" t="n">
        <x:f>B60*'Inputs'!$B$8/K60</x:f>
        <x:v>75144.17190859212</x:v>
      </x:c>
      <x:c r="D60" s="101" t="n">
        <x:f>B60/'Inputs'!$B$7</x:f>
        <x:v>57763.471668865575</x:v>
      </x:c>
      <x:c r="E60" s="102" t="str">
        <x:v>geometric_interpolation</x:v>
      </x:c>
      <x:c r="F60" s="102" t="n">
        <x:f>'Anchors'!A13</x:f>
        <x:v>2021</x:v>
      </x:c>
      <x:c r="G60" s="102" t="n">
        <x:f>'Anchors'!A14</x:f>
        <x:v>2024</x:v>
      </x:c>
      <x:c r="H60" s="101" t="n">
        <x:f>'Anchors'!B13</x:f>
        <x:v>64900</x:v>
      </x:c>
      <x:c r="I60" s="101" t="n">
        <x:f>'Anchors'!B14</x:f>
        <x:v>67206</x:v>
      </x:c>
      <x:c r="J60" s="103" t="n">
        <x:f>IF(F60=G60,0,(A60-F60)/(G60-F60))</x:f>
        <x:v>0.3333333333333333</x:v>
      </x:c>
      <x:c r="K60" s="104" t="n">
        <x:f>'CPI'!B60</x:f>
        <x:v>292.7</x:v>
      </x:c>
      <x:c r="L60" s="83" t="n">
        <x:v>1</x:v>
      </x:c>
      <x:c r="M60" s="83" t="str">
        <x:v>S11; S14; S15; S16; S17</x:v>
      </x:c>
    </x:row>
    <x:row r="61" ht="19" customHeight="1">
      <x:c r="A61" s="83" t="n">
        <x:v>2023</x:v>
      </x:c>
      <x:c r="B61" s="100" t="n">
        <x:f>IF(F61=G61,H61,H61*(I61/H61)^J61)</x:f>
        <x:v>66428.37020852343</x:v>
      </x:c>
      <x:c r="C61" s="101" t="n">
        <x:f>B61*'Inputs'!$B$8/K61</x:f>
        <x:v>73029.78487840886</x:v>
      </x:c>
      <x:c r="D61" s="101" t="n">
        <x:f>B61/'Inputs'!$B$7</x:f>
        <x:v>58439.667641878616</x:v>
      </x:c>
      <x:c r="E61" s="102" t="str">
        <x:v>geometric_interpolation</x:v>
      </x:c>
      <x:c r="F61" s="102" t="n">
        <x:f>'Anchors'!A13</x:f>
        <x:v>2021</x:v>
      </x:c>
      <x:c r="G61" s="102" t="n">
        <x:f>'Anchors'!A14</x:f>
        <x:v>2024</x:v>
      </x:c>
      <x:c r="H61" s="101" t="n">
        <x:f>'Anchors'!B13</x:f>
        <x:v>64900</x:v>
      </x:c>
      <x:c r="I61" s="101" t="n">
        <x:f>'Anchors'!B14</x:f>
        <x:v>67206</x:v>
      </x:c>
      <x:c r="J61" s="103" t="n">
        <x:f>IF(F61=G61,0,(A61-F61)/(G61-F61))</x:f>
        <x:v>0.6666666666666666</x:v>
      </x:c>
      <x:c r="K61" s="104" t="n">
        <x:f>'CPI'!B61</x:f>
        <x:v>304.7</x:v>
      </x:c>
      <x:c r="L61" s="83" t="n">
        <x:v>1</x:v>
      </x:c>
      <x:c r="M61" s="83" t="str">
        <x:v>S11; S14; S15; S16; S17</x:v>
      </x:c>
    </x:row>
    <x:row r="62" ht="19" customHeight="1">
      <x:c r="A62" s="83" t="n">
        <x:v>2024</x:v>
      </x:c>
      <x:c r="B62" s="100" t="n">
        <x:f>IF(F62=G62,H62,H62*(I62/H62)^J62)</x:f>
        <x:v>67206</x:v>
      </x:c>
      <x:c r="C62" s="101" t="n">
        <x:f>B62*'Inputs'!$B$8/K62</x:f>
        <x:v>71764.95339496335</x:v>
      </x:c>
      <x:c r="D62" s="101" t="n">
        <x:f>B62/'Inputs'!$B$7</x:f>
        <x:v>59123.77936130905</x:v>
      </x:c>
      <x:c r="E62" s="102" t="str">
        <x:v>selected_sample_median</x:v>
      </x:c>
      <x:c r="F62" s="102" t="n">
        <x:f>'Anchors'!A14</x:f>
        <x:v>2024</x:v>
      </x:c>
      <x:c r="G62" s="102" t="n">
        <x:f>'Anchors'!A14</x:f>
        <x:v>2024</x:v>
      </x:c>
      <x:c r="H62" s="101" t="n">
        <x:f>'Anchors'!B14</x:f>
        <x:v>67206</x:v>
      </x:c>
      <x:c r="I62" s="101" t="n">
        <x:f>'Anchors'!B14</x:f>
        <x:v>67206</x:v>
      </x:c>
      <x:c r="J62" s="103" t="n">
        <x:f>IF(F62=G62,0,(A62-F62)/(G62-F62))</x:f>
        <x:v>0</x:v>
      </x:c>
      <x:c r="K62" s="104" t="n">
        <x:f>'CPI'!B62</x:f>
        <x:v>313.7</x:v>
      </x:c>
      <x:c r="L62" s="83" t="n">
        <x:v>4</x:v>
      </x:c>
      <x:c r="M62" s="83" t="str">
        <x:v>S14; S15; S16; S17</x:v>
      </x:c>
    </x:row>
    <x:row r="63" ht="19" customHeight="1">
      <x:c r="A63" s="83" t="n">
        <x:v>2025</x:v>
      </x:c>
      <x:c r="B63" s="100" t="n">
        <x:f>IF(F63=G63,H63,H63*(I63/H63)^J63)</x:f>
        <x:v>63000</x:v>
      </x:c>
      <x:c r="C63" s="101" t="n">
        <x:f>B63*'Inputs'!$B$8/K63</x:f>
        <x:v>65559.92544268406</x:v>
      </x:c>
      <x:c r="D63" s="101" t="n">
        <x:f>B63/'Inputs'!$B$7</x:f>
        <x:v>55423.594615993665</x:v>
      </x:c>
      <x:c r="E63" s="102" t="str">
        <x:v>individual_sale_reference</x:v>
      </x:c>
      <x:c r="F63" s="102" t="n">
        <x:f>'Anchors'!A15</x:f>
        <x:v>2025</x:v>
      </x:c>
      <x:c r="G63" s="102" t="n">
        <x:f>'Anchors'!A15</x:f>
        <x:v>2025</x:v>
      </x:c>
      <x:c r="H63" s="101" t="n">
        <x:f>'Anchors'!B15</x:f>
        <x:v>63000</x:v>
      </x:c>
      <x:c r="I63" s="101" t="n">
        <x:f>'Anchors'!B15</x:f>
        <x:v>63000</x:v>
      </x:c>
      <x:c r="J63" s="103" t="n">
        <x:f>IF(F63=G63,0,(A63-F63)/(G63-F63))</x:f>
        <x:v>0</x:v>
      </x:c>
      <x:c r="K63" s="104" t="n">
        <x:f>'CPI'!B63</x:f>
        <x:v>321.9</x:v>
      </x:c>
      <x:c r="L63" s="83" t="n">
        <x:v>1</x:v>
      </x:c>
      <x:c r="M63" s="83" t="str">
        <x:v>S18</x:v>
      </x:c>
    </x:row>
    <x:row r="64" ht="19" customHeight="1">
      <x:c r="A64" s="83" t="n">
        <x:v>2026</x:v>
      </x:c>
      <x:c r="B64" s="100" t="n">
        <x:f>IF(F64=G64,H64,H64*(I64/H64)^J64)</x:f>
        <x:v>63800</x:v>
      </x:c>
      <x:c r="C64" s="101" t="n">
        <x:f>B64*'Inputs'!$B$8/K64</x:f>
        <x:v>63800</x:v>
      </x:c>
      <x:c r="D64" s="101" t="n">
        <x:f>B64/'Inputs'!$B$7</x:f>
        <x:v>56127.38629365707</x:v>
      </x:c>
      <x:c r="E64" s="102" t="str">
        <x:v>broad_targa_guide</x:v>
      </x:c>
      <x:c r="F64" s="102" t="n">
        <x:f>'Anchors'!A16</x:f>
        <x:v>2026</x:v>
      </x:c>
      <x:c r="G64" s="102" t="n">
        <x:f>'Anchors'!A16</x:f>
        <x:v>2026</x:v>
      </x:c>
      <x:c r="H64" s="101" t="n">
        <x:f>'Anchors'!B16</x:f>
        <x:v>63800</x:v>
      </x:c>
      <x:c r="I64" s="101" t="n">
        <x:f>'Anchors'!B16</x:f>
        <x:v>63800</x:v>
      </x:c>
      <x:c r="J64" s="103" t="n">
        <x:f>IF(F64=G64,0,(A64-F64)/(G64-F64))</x:f>
        <x:v>0</x:v>
      </x:c>
      <x:c r="K64" s="104" t="n">
        <x:f>'CPI'!B64</x:f>
        <x:v>334.98</x:v>
      </x:c>
      <x:c r="L64" s="83" t="n">
        <x:v>2</x:v>
      </x:c>
      <x:c r="M64" s="83" t="str">
        <x:v>S02</x:v>
      </x:c>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M2"/>
    <x:mergeCell ref="A3:M3"/>
  </x:mergeCells>
  <x:conditionalFormatting sqref="E6:E64">
    <x:cfRule type="expression" dxfId="0" priority="1">
      <x:formula>E6="geometric_interpolation"</x:formula>
    </x:cfRule>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5" hidden="0" customWidth="1"/>
    <x:col min="2" max="2" width="15" hidden="0" customWidth="1"/>
    <x:col min="3" max="3" width="26" hidden="0" customWidth="1"/>
    <x:col min="4" max="4" width="28" hidden="0" customWidth="1"/>
    <x:col min="5" max="5" width="50" hidden="0" customWidth="1"/>
    <x:col min="6" max="6" width="50"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s>
  <x:sheetData>
    <x:row r="1" ht="25" customHeight="1">
      <x:c r="A1" s="82" t="str">
        <x:v>REFERENCE ANCHORS</x:v>
      </x:c>
      <x:c r="B1" s="82"/>
      <x:c r="C1" s="82"/>
      <x:c r="D1" s="82"/>
      <x:c r="E1" s="82"/>
      <x:c r="F1" s="82"/>
      <x:c r="G1" s="82"/>
      <x:c r="H1" s="83"/>
      <x:c r="I1" s="83"/>
      <x:c r="J1" s="83"/>
      <x:c r="K1" s="83"/>
      <x:c r="L1" s="83"/>
      <x:c r="M1" s="83"/>
    </x:row>
    <x:row r="2" ht="25" customHeight="1">
      <x:c r="A2" s="82"/>
      <x:c r="B2" s="82"/>
      <x:c r="C2" s="82"/>
      <x:c r="D2" s="82"/>
      <x:c r="E2" s="82"/>
      <x:c r="F2" s="82"/>
      <x:c r="G2" s="82"/>
      <x:c r="H2" s="83"/>
      <x:c r="I2" s="83"/>
      <x:c r="J2" s="83"/>
      <x:c r="K2" s="83"/>
      <x:c r="L2" s="83"/>
      <x:c r="M2" s="83"/>
    </x:row>
    <x:row r="3" ht="30" customHeight="1">
      <x:c r="A3" s="84" t="str">
        <x:v>11 anchors; editorial selection, not a market index. Medians describe only the selected observations.</x:v>
      </x:c>
      <x:c r="B3" s="84"/>
      <x:c r="C3" s="84"/>
      <x:c r="D3" s="84"/>
      <x:c r="E3" s="84"/>
      <x:c r="F3" s="84"/>
      <x:c r="G3" s="84"/>
      <x:c r="H3" s="83"/>
      <x:c r="I3" s="83"/>
      <x:c r="J3" s="83"/>
      <x:c r="K3" s="83"/>
      <x:c r="L3" s="83"/>
      <x:c r="M3" s="83"/>
    </x:row>
    <x:row r="4" ht="19" customHeight="1">
      <x:c r="A4" s="83"/>
      <x:c r="B4" s="83"/>
      <x:c r="C4" s="83"/>
      <x:c r="D4" s="83"/>
      <x:c r="E4" s="83"/>
      <x:c r="F4" s="83"/>
      <x:c r="G4" s="83"/>
      <x:c r="H4" s="83"/>
      <x:c r="I4" s="83"/>
      <x:c r="J4" s="83"/>
      <x:c r="K4" s="83"/>
      <x:c r="L4" s="83"/>
      <x:c r="M4" s="83"/>
    </x:row>
    <x:row r="5" ht="32" customHeight="1">
      <x:c r="A5" s="85" t="str">
        <x:v>Anchor year</x:v>
      </x:c>
      <x:c r="B5" s="85" t="str">
        <x:v>Reference USD</x:v>
      </x:c>
      <x:c r="C5" s="85" t="str">
        <x:v>Reference type</x:v>
      </x:c>
      <x:c r="D5" s="85" t="str">
        <x:v>Events / sources</x:v>
      </x:c>
      <x:c r="E5" s="85" t="str">
        <x:v>Selection note</x:v>
      </x:c>
      <x:c r="F5" s="85" t="str">
        <x:v>Source URL(s)</x:v>
      </x:c>
      <x:c r="G5" s="85" t="str">
        <x:v>N selected</x:v>
      </x:c>
      <x:c r="H5" s="83"/>
      <x:c r="I5" s="83"/>
      <x:c r="J5" s="83"/>
      <x:c r="K5" s="83"/>
      <x:c r="L5" s="83"/>
      <x:c r="M5" s="83"/>
    </x:row>
    <x:row r="6" ht="65" customHeight="1">
      <x:c r="A6" s="83" t="n">
        <x:v>1968</x:v>
      </x:c>
      <x:c r="B6" s="101" t="n">
        <x:f>'Inputs'!B11</x:f>
        <x:v>5350</x:v>
      </x:c>
      <x:c r="C6" s="87" t="str">
        <x:v>original_price_reference</x:v>
      </x:c>
      <x:c r="D6" s="87" t="str">
        <x:v>S02</x:v>
      </x:c>
      <x:c r="E6" s="87" t="str">
        <x:v>Publisher’s model MSRP. Not the invoice of chassis 12871136.</x:v>
      </x:c>
      <x:c r="F6" s="87" t="str">
        <x:v>https://www.jdpower.com/cars/1968/porsche/912/2-door-targa</x:v>
      </x:c>
      <x:c r="G6" s="83" t="n">
        <x:v>0</x:v>
      </x:c>
      <x:c r="H6" s="83"/>
      <x:c r="I6" s="83"/>
      <x:c r="J6" s="83"/>
      <x:c r="K6" s="83"/>
      <x:c r="L6" s="83"/>
      <x:c r="M6" s="83"/>
    </x:row>
    <x:row r="7" ht="65" customHeight="1">
      <x:c r="A7" s="83" t="n">
        <x:v>2000</x:v>
      </x:c>
      <x:c r="B7" s="101" t="n">
        <x:f>'Inputs'!B15</x:f>
        <x:v>7000</x:v>
      </x:c>
      <x:c r="C7" s="87" t="str">
        <x:v>recollection_proxy</x:v>
      </x:c>
      <x:c r="D7" s="87" t="str">
        <x:v>E01; S03</x:v>
      </x:c>
      <x:c r="E7" s="87" t="str">
        <x:v>USD 7,000 lower-threshold proxy for an approximate retrospective account; the true stated amount was higher.</x:v>
      </x:c>
      <x:c r="F7" s="87" t="str">
        <x:v>https://www.curbsideclassic.com/curbside-classics-european/coal-1968-porsche-912-soft-window-targa-and-the-number-that-shall-never-be-spoken/</x:v>
      </x:c>
      <x:c r="G7" s="83" t="n">
        <x:v>1</x:v>
      </x:c>
      <x:c r="H7" s="83"/>
      <x:c r="I7" s="83"/>
      <x:c r="J7" s="83"/>
      <x:c r="K7" s="83"/>
      <x:c r="L7" s="83"/>
      <x:c r="M7" s="83"/>
    </x:row>
    <x:row r="8" ht="65" customHeight="1">
      <x:c r="A8" s="83" t="n">
        <x:v>2006</x:v>
      </x:c>
      <x:c r="B8" s="101" t="n">
        <x:f>MEDIAN('Evidence'!D7)</x:f>
        <x:v>28600</x:v>
      </x:c>
      <x:c r="C8" s="87" t="str">
        <x:v>individual_sale_reference</x:v>
      </x:c>
      <x:c r="D8" s="87" t="str">
        <x:v>E02; S04</x:v>
      </x:c>
      <x:c r="E8" s="87" t="str">
        <x:v>Median of 1 selected observation(s); not a population median, not adjusted for condition or fees.</x:v>
      </x:c>
      <x:c r="F8" s="87" t="str">
        <x:v>https://www.sportscarmarket.com/profile/1968-porsche-912-soft-window-targa</x:v>
      </x:c>
      <x:c r="G8" s="83" t="n">
        <x:v>1</x:v>
      </x:c>
      <x:c r="H8" s="83"/>
      <x:c r="I8" s="83"/>
      <x:c r="J8" s="83"/>
      <x:c r="K8" s="83"/>
      <x:c r="L8" s="83"/>
      <x:c r="M8" s="83"/>
    </x:row>
    <x:row r="9" ht="65" customHeight="1">
      <x:c r="A9" s="83" t="n">
        <x:v>2007</x:v>
      </x:c>
      <x:c r="B9" s="101" t="n">
        <x:f>MEDIAN('Evidence'!D8)</x:f>
        <x:v>27500</x:v>
      </x:c>
      <x:c r="C9" s="87" t="str">
        <x:v>individual_sale_reference</x:v>
      </x:c>
      <x:c r="D9" s="87" t="str">
        <x:v>E03; S05</x:v>
      </x:c>
      <x:c r="E9" s="87" t="str">
        <x:v>Median of 1 selected observation(s); not a population median, not adjusted for condition or fees.</x:v>
      </x:c>
      <x:c r="F9" s="87" t="str">
        <x:v>https://rmsothebys.com/auctions/az07/lots/r154-1968-porsche-912-softwindow-targa/</x:v>
      </x:c>
      <x:c r="G9" s="83" t="n">
        <x:v>1</x:v>
      </x:c>
      <x:c r="H9" s="83"/>
      <x:c r="I9" s="83"/>
      <x:c r="J9" s="83"/>
      <x:c r="K9" s="83"/>
      <x:c r="L9" s="83"/>
      <x:c r="M9" s="83"/>
    </x:row>
    <x:row r="10" ht="65" customHeight="1">
      <x:c r="A10" s="83" t="n">
        <x:v>2017</x:v>
      </x:c>
      <x:c r="B10" s="101" t="n">
        <x:f>MEDIAN('Evidence'!D10)</x:f>
        <x:v>48400</x:v>
      </x:c>
      <x:c r="C10" s="87" t="str">
        <x:v>individual_sale_reference</x:v>
      </x:c>
      <x:c r="D10" s="87" t="str">
        <x:v>E05; S07</x:v>
      </x:c>
      <x:c r="E10" s="87" t="str">
        <x:v>Median of 1 selected observation(s); not a population median, not adjusted for condition or fees.</x:v>
      </x:c>
      <x:c r="F10" s="87" t="str">
        <x:v>https://rmsothebys.com/auctions/fl17/lots/r0024-1968-porsche-912-softwindow-targa/</x:v>
      </x:c>
      <x:c r="G10" s="83" t="n">
        <x:v>1</x:v>
      </x:c>
      <x:c r="H10" s="83"/>
      <x:c r="I10" s="83"/>
      <x:c r="J10" s="83"/>
      <x:c r="K10" s="83"/>
      <x:c r="L10" s="83"/>
      <x:c r="M10" s="83"/>
    </x:row>
    <x:row r="11" ht="65" customHeight="1">
      <x:c r="A11" s="83" t="n">
        <x:v>2019</x:v>
      </x:c>
      <x:c r="B11" s="101" t="n">
        <x:f>MEDIAN('Evidence'!D11,'Evidence'!D12)</x:f>
        <x:v>51000</x:v>
      </x:c>
      <x:c r="C11" s="87" t="str">
        <x:v>selected_sample_median</x:v>
      </x:c>
      <x:c r="D11" s="87" t="str">
        <x:v>E06; E07; S08; S09</x:v>
      </x:c>
      <x:c r="E11" s="87" t="str">
        <x:v>Median of 2 selected observation(s); not a population median, not adjusted for condition or fees.</x:v>
      </x:c>
      <x:c r="F11" s="87" t="str">
        <x:v>https://bringatrailer.com/listing/1968-porsche-912-soft-window-targa-6/
https://bringatrailer.com/listing/1968-porsche-912-soft-window-targa-9/</x:v>
      </x:c>
      <x:c r="G11" s="83" t="n">
        <x:v>2</x:v>
      </x:c>
      <x:c r="H11" s="83"/>
      <x:c r="I11" s="83"/>
      <x:c r="J11" s="83"/>
      <x:c r="K11" s="83"/>
      <x:c r="L11" s="83"/>
      <x:c r="M11" s="83"/>
    </x:row>
    <x:row r="12" ht="65" customHeight="1">
      <x:c r="A12" s="83" t="n">
        <x:v>2020</x:v>
      </x:c>
      <x:c r="B12" s="101" t="n">
        <x:f>MEDIAN('Evidence'!D13)</x:f>
        <x:v>73000</x:v>
      </x:c>
      <x:c r="C12" s="87" t="str">
        <x:v>individual_sale_reference</x:v>
      </x:c>
      <x:c r="D12" s="87" t="str">
        <x:v>E08; S10</x:v>
      </x:c>
      <x:c r="E12" s="87" t="str">
        <x:v>Median of 1 selected observation(s); not a population median, not adjusted for condition or fees.</x:v>
      </x:c>
      <x:c r="F12" s="87" t="str">
        <x:v>https://bringatrailer.com/listing/1968-porsche-912-soft-window-targa-11/</x:v>
      </x:c>
      <x:c r="G12" s="83" t="n">
        <x:v>1</x:v>
      </x:c>
      <x:c r="H12" s="83"/>
      <x:c r="I12" s="83"/>
      <x:c r="J12" s="83"/>
      <x:c r="K12" s="83"/>
      <x:c r="L12" s="83"/>
      <x:c r="M12" s="83"/>
    </x:row>
    <x:row r="13" ht="65" customHeight="1">
      <x:c r="A13" s="83" t="n">
        <x:v>2021</x:v>
      </x:c>
      <x:c r="B13" s="101" t="n">
        <x:f>MEDIAN('Evidence'!D14)</x:f>
        <x:v>64900</x:v>
      </x:c>
      <x:c r="C13" s="87" t="str">
        <x:v>individual_sale_reference</x:v>
      </x:c>
      <x:c r="D13" s="87" t="str">
        <x:v>E09; S11</x:v>
      </x:c>
      <x:c r="E13" s="87" t="str">
        <x:v>Median of 1 selected observation(s); not a population median, not adjusted for condition or fees.</x:v>
      </x:c>
      <x:c r="F13" s="87" t="str">
        <x:v>https://rmsothebys.com/auctions/0521/lots/r0065-1968-porsche-912-softwindow-targa/</x:v>
      </x:c>
      <x:c r="G13" s="83" t="n">
        <x:v>1</x:v>
      </x:c>
      <x:c r="H13" s="83"/>
      <x:c r="I13" s="83"/>
      <x:c r="J13" s="83"/>
      <x:c r="K13" s="83"/>
      <x:c r="L13" s="83"/>
      <x:c r="M13" s="83"/>
    </x:row>
    <x:row r="14" ht="65" customHeight="1">
      <x:c r="A14" s="83" t="n">
        <x:v>2024</x:v>
      </x:c>
      <x:c r="B14" s="101" t="n">
        <x:f>MEDIAN('Evidence'!D17,'Evidence'!D18,'Evidence'!D19,'Evidence'!D20)</x:f>
        <x:v>67206</x:v>
      </x:c>
      <x:c r="C14" s="87" t="str">
        <x:v>selected_sample_median</x:v>
      </x:c>
      <x:c r="D14" s="87" t="str">
        <x:v>E12; E13; E14; E15; S14; S15; S16; S17</x:v>
      </x:c>
      <x:c r="E14" s="87" t="str">
        <x:v>Median of 4 selected observation(s); not a population median, not adjusted for condition or fees.</x:v>
      </x:c>
      <x:c r="F14" s="87" t="str">
        <x:v>https://bringatrailer.com/listing/1968-porsche-912-soft-window-targa-20/
https://www.pcarmarket.com/auction/1968-porsche-912-soft-window-targa-4/
https://bringatrailer.com/listing/1968-porsche-912-soft-window-targa-21/
https://bringatrailer.com/listing/1968-porsche-912-soft-window-targa-23/</x:v>
      </x:c>
      <x:c r="G14" s="83" t="n">
        <x:v>4</x:v>
      </x:c>
      <x:c r="H14" s="83"/>
      <x:c r="I14" s="83"/>
      <x:c r="J14" s="83"/>
      <x:c r="K14" s="83"/>
      <x:c r="L14" s="83"/>
      <x:c r="M14" s="83"/>
    </x:row>
    <x:row r="15" ht="65" customHeight="1">
      <x:c r="A15" s="83" t="n">
        <x:v>2025</x:v>
      </x:c>
      <x:c r="B15" s="101" t="n">
        <x:f>MEDIAN('Evidence'!D21)</x:f>
        <x:v>63000</x:v>
      </x:c>
      <x:c r="C15" s="87" t="str">
        <x:v>individual_sale_reference</x:v>
      </x:c>
      <x:c r="D15" s="87" t="str">
        <x:v>E16; S18</x:v>
      </x:c>
      <x:c r="E15" s="87" t="str">
        <x:v>Median of 1 selected observation(s); not a population median, not adjusted for condition or fees.</x:v>
      </x:c>
      <x:c r="F15" s="87" t="str">
        <x:v>https://bringatrailer.com/listing/1968-porsche-912-soft-window-targa-24/</x:v>
      </x:c>
      <x:c r="G15" s="83" t="n">
        <x:v>1</x:v>
      </x:c>
      <x:c r="H15" s="83"/>
      <x:c r="I15" s="83"/>
      <x:c r="J15" s="83"/>
      <x:c r="K15" s="83"/>
      <x:c r="L15" s="83"/>
      <x:c r="M15" s="83"/>
    </x:row>
    <x:row r="16" ht="65" customHeight="1">
      <x:c r="A16" s="83" t="n">
        <x:v>2026</x:v>
      </x:c>
      <x:c r="B16" s="101" t="n">
        <x:f>'Inputs'!B13</x:f>
        <x:v>63800</x:v>
      </x:c>
      <x:c r="C16" s="87" t="str">
        <x:v>broad_targa_guide</x:v>
      </x:c>
      <x:c r="D16" s="87" t="str">
        <x:v>S02</x:v>
      </x:c>
      <x:c r="E16" s="87" t="str">
        <x:v>J.D. Power Average Retail, accessed 24 September 2026. Broad Targa category, not soft-window-specific; not Marc’s valuation.</x:v>
      </x:c>
      <x:c r="F16" s="87" t="str">
        <x:v>https://www.jdpower.com/cars/1968/porsche/912/2-door-targa</x:v>
      </x:c>
      <x:c r="G16" s="83" t="n">
        <x:v>0</x:v>
      </x:c>
      <x:c r="H16" s="83"/>
      <x:c r="I16" s="83"/>
      <x:c r="J16" s="83"/>
      <x:c r="K16" s="83"/>
      <x:c r="L16" s="83"/>
      <x:c r="M16" s="83"/>
    </x:row>
    <x:row r="17" ht="19" customHeight="1">
      <x:c r="A17" s="83"/>
      <x:c r="B17" s="83"/>
      <x:c r="C17" s="83"/>
      <x:c r="D17" s="83"/>
      <x:c r="E17" s="83"/>
      <x:c r="F17" s="83"/>
      <x:c r="G17" s="83"/>
      <x:c r="H17" s="83"/>
      <x:c r="I17" s="83"/>
      <x:c r="J17" s="83"/>
      <x:c r="K17" s="83"/>
      <x:c r="L17" s="83"/>
      <x:c r="M17" s="83"/>
    </x:row>
    <x:row r="18" ht="19" customHeight="1">
      <x:c r="A18" s="83"/>
      <x:c r="B18" s="83"/>
      <x:c r="C18" s="83"/>
      <x:c r="D18" s="83"/>
      <x:c r="E18" s="83"/>
      <x:c r="F18" s="83"/>
      <x:c r="G18" s="83"/>
      <x:c r="H18" s="83"/>
      <x:c r="I18" s="83"/>
      <x:c r="J18" s="83"/>
      <x:c r="K18" s="83"/>
      <x:c r="L18" s="83"/>
      <x:c r="M18" s="83"/>
    </x:row>
    <x:row r="19" ht="19" customHeight="1">
      <x:c r="A19" s="83"/>
      <x:c r="B19" s="83"/>
      <x:c r="C19" s="83"/>
      <x:c r="D19" s="83"/>
      <x:c r="E19" s="83"/>
      <x:c r="F19" s="83"/>
      <x:c r="G19" s="83"/>
      <x:c r="H19" s="83"/>
      <x:c r="I19" s="83"/>
      <x:c r="J19" s="83"/>
      <x:c r="K19" s="83"/>
      <x:c r="L19" s="83"/>
      <x:c r="M19" s="83"/>
    </x:row>
    <x:row r="20" ht="19" customHeight="1">
      <x:c r="A20" s="83"/>
      <x:c r="B20" s="83"/>
      <x:c r="C20" s="83"/>
      <x:c r="D20" s="83"/>
      <x:c r="E20" s="83"/>
      <x:c r="F20" s="83"/>
      <x:c r="G20" s="83"/>
      <x:c r="H20" s="83"/>
      <x:c r="I20" s="83"/>
      <x:c r="J20" s="83"/>
      <x:c r="K20" s="83"/>
      <x:c r="L20" s="83"/>
      <x:c r="M20" s="83"/>
    </x:row>
    <x:row r="21" ht="19" customHeight="1">
      <x:c r="A21" s="83"/>
      <x:c r="B21" s="83"/>
      <x:c r="C21" s="83"/>
      <x:c r="D21" s="83"/>
      <x:c r="E21" s="83"/>
      <x:c r="F21" s="83"/>
      <x:c r="G21" s="83"/>
      <x:c r="H21" s="83"/>
      <x:c r="I21" s="83"/>
      <x:c r="J21" s="83"/>
      <x:c r="K21" s="83"/>
      <x:c r="L21" s="83"/>
      <x:c r="M21" s="83"/>
    </x:row>
    <x:row r="22" ht="19" customHeight="1">
      <x:c r="A22" s="83"/>
      <x:c r="B22" s="83"/>
      <x:c r="C22" s="83"/>
      <x:c r="D22" s="83"/>
      <x:c r="E22" s="83"/>
      <x:c r="F22" s="83"/>
      <x:c r="G22" s="83"/>
      <x:c r="H22" s="83"/>
      <x:c r="I22" s="83"/>
      <x:c r="J22" s="83"/>
      <x:c r="K22" s="83"/>
      <x:c r="L22" s="83"/>
      <x:c r="M22" s="83"/>
    </x:row>
    <x:row r="23" ht="19" customHeight="1">
      <x:c r="A23" s="83"/>
      <x:c r="B23" s="83"/>
      <x:c r="C23" s="83"/>
      <x:c r="D23" s="83"/>
      <x:c r="E23" s="83"/>
      <x:c r="F23" s="83"/>
      <x:c r="G23" s="83"/>
      <x:c r="H23" s="83"/>
      <x:c r="I23" s="83"/>
      <x:c r="J23" s="83"/>
      <x:c r="K23" s="83"/>
      <x:c r="L23" s="83"/>
      <x:c r="M23" s="83"/>
    </x:row>
    <x:row r="24" ht="19" customHeight="1">
      <x:c r="A24" s="83"/>
      <x:c r="B24" s="83"/>
      <x:c r="C24" s="83"/>
      <x:c r="D24" s="83"/>
      <x:c r="E24" s="83"/>
      <x:c r="F24" s="83"/>
      <x:c r="G24" s="83"/>
      <x:c r="H24" s="83"/>
      <x:c r="I24" s="83"/>
      <x:c r="J24" s="83"/>
      <x:c r="K24" s="83"/>
      <x:c r="L24" s="83"/>
      <x:c r="M24" s="83"/>
    </x:row>
    <x:row r="25" ht="19" customHeight="1">
      <x:c r="A25" s="83"/>
      <x:c r="B25" s="83"/>
      <x:c r="C25" s="83"/>
      <x:c r="D25" s="83"/>
      <x:c r="E25" s="83"/>
      <x:c r="F25" s="83"/>
      <x:c r="G25" s="83"/>
      <x:c r="H25" s="83"/>
      <x:c r="I25" s="83"/>
      <x:c r="J25" s="83"/>
      <x:c r="K25" s="83"/>
      <x:c r="L25" s="83"/>
      <x:c r="M25" s="83"/>
    </x:row>
    <x:row r="26" ht="19" customHeight="1">
      <x:c r="A26" s="83"/>
      <x:c r="B26" s="83"/>
      <x:c r="C26" s="83"/>
      <x:c r="D26" s="83"/>
      <x:c r="E26" s="83"/>
      <x:c r="F26" s="83"/>
      <x:c r="G26" s="83"/>
      <x:c r="H26" s="83"/>
      <x:c r="I26" s="83"/>
      <x:c r="J26" s="83"/>
      <x:c r="K26" s="83"/>
      <x:c r="L26" s="83"/>
      <x:c r="M26" s="83"/>
    </x:row>
    <x:row r="27" ht="19" customHeight="1">
      <x:c r="A27" s="83"/>
      <x:c r="B27" s="83"/>
      <x:c r="C27" s="83"/>
      <x:c r="D27" s="83"/>
      <x:c r="E27" s="83"/>
      <x:c r="F27" s="83"/>
      <x:c r="G27" s="83"/>
      <x:c r="H27" s="83"/>
      <x:c r="I27" s="83"/>
      <x:c r="J27" s="83"/>
      <x:c r="K27" s="83"/>
      <x:c r="L27" s="83"/>
      <x:c r="M27" s="83"/>
    </x:row>
    <x:row r="28" ht="19" customHeight="1">
      <x:c r="A28" s="83"/>
      <x:c r="B28" s="83"/>
      <x:c r="C28" s="83"/>
      <x:c r="D28" s="83"/>
      <x:c r="E28" s="83"/>
      <x:c r="F28" s="83"/>
      <x:c r="G28" s="83"/>
      <x:c r="H28" s="83"/>
      <x:c r="I28" s="83"/>
      <x:c r="J28" s="83"/>
      <x:c r="K28" s="83"/>
      <x:c r="L28" s="83"/>
      <x:c r="M28" s="83"/>
    </x:row>
    <x:row r="29" ht="19" customHeight="1">
      <x:c r="A29" s="83"/>
      <x:c r="B29" s="83"/>
      <x:c r="C29" s="83"/>
      <x:c r="D29" s="83"/>
      <x:c r="E29" s="83"/>
      <x:c r="F29" s="83"/>
      <x:c r="G29" s="83"/>
      <x:c r="H29" s="83"/>
      <x:c r="I29" s="83"/>
      <x:c r="J29" s="83"/>
      <x:c r="K29" s="83"/>
      <x:c r="L29" s="83"/>
      <x:c r="M29" s="83"/>
    </x:row>
    <x:row r="30" ht="19" customHeight="1">
      <x:c r="A30" s="83"/>
      <x:c r="B30" s="83"/>
      <x:c r="C30" s="83"/>
      <x:c r="D30" s="83"/>
      <x:c r="E30" s="83"/>
      <x:c r="F30" s="83"/>
      <x:c r="G30" s="83"/>
      <x:c r="H30" s="83"/>
      <x:c r="I30" s="83"/>
      <x:c r="J30" s="83"/>
      <x:c r="K30" s="83"/>
      <x:c r="L30" s="83"/>
      <x:c r="M30" s="83"/>
    </x:row>
    <x:row r="31" ht="19" customHeight="1">
      <x:c r="A31" s="83"/>
      <x:c r="B31" s="83"/>
      <x:c r="C31" s="83"/>
      <x:c r="D31" s="83"/>
      <x:c r="E31" s="83"/>
      <x:c r="F31" s="83"/>
      <x:c r="G31" s="83"/>
      <x:c r="H31" s="83"/>
      <x:c r="I31" s="83"/>
      <x:c r="J31" s="83"/>
      <x:c r="K31" s="83"/>
      <x:c r="L31" s="83"/>
      <x:c r="M31" s="83"/>
    </x:row>
    <x:row r="32" ht="19" customHeight="1">
      <x:c r="A32" s="83"/>
      <x:c r="B32" s="83"/>
      <x:c r="C32" s="83"/>
      <x:c r="D32" s="83"/>
      <x:c r="E32" s="83"/>
      <x:c r="F32" s="83"/>
      <x:c r="G32" s="83"/>
      <x:c r="H32" s="83"/>
      <x:c r="I32" s="83"/>
      <x:c r="J32" s="83"/>
      <x:c r="K32" s="83"/>
      <x:c r="L32" s="83"/>
      <x:c r="M32" s="83"/>
    </x:row>
    <x:row r="33" ht="19" customHeight="1">
      <x:c r="A33" s="83"/>
      <x:c r="B33" s="83"/>
      <x:c r="C33" s="83"/>
      <x:c r="D33" s="83"/>
      <x:c r="E33" s="83"/>
      <x:c r="F33" s="83"/>
      <x:c r="G33" s="83"/>
      <x:c r="H33" s="83"/>
      <x:c r="I33" s="83"/>
      <x:c r="J33" s="83"/>
      <x:c r="K33" s="83"/>
      <x:c r="L33" s="83"/>
      <x:c r="M33" s="83"/>
    </x:row>
    <x:row r="34" ht="19" customHeight="1">
      <x:c r="A34" s="83"/>
      <x:c r="B34" s="83"/>
      <x:c r="C34" s="83"/>
      <x:c r="D34" s="83"/>
      <x:c r="E34" s="83"/>
      <x:c r="F34" s="83"/>
      <x:c r="G34" s="83"/>
      <x:c r="H34" s="83"/>
      <x:c r="I34" s="83"/>
      <x:c r="J34" s="83"/>
      <x:c r="K34" s="83"/>
      <x:c r="L34" s="83"/>
      <x:c r="M34" s="83"/>
    </x:row>
    <x:row r="35" ht="19" customHeight="1">
      <x:c r="A35" s="83"/>
      <x:c r="B35" s="83"/>
      <x:c r="C35" s="83"/>
      <x:c r="D35" s="83"/>
      <x:c r="E35" s="83"/>
      <x:c r="F35" s="83"/>
      <x:c r="G35" s="83"/>
      <x:c r="H35" s="83"/>
      <x:c r="I35" s="83"/>
      <x:c r="J35" s="83"/>
      <x:c r="K35" s="83"/>
      <x:c r="L35" s="83"/>
      <x:c r="M35" s="83"/>
    </x:row>
    <x:row r="36" ht="19" customHeight="1">
      <x:c r="A36" s="83"/>
      <x:c r="B36" s="83"/>
      <x:c r="C36" s="83"/>
      <x:c r="D36" s="83"/>
      <x:c r="E36" s="83"/>
      <x:c r="F36" s="83"/>
      <x:c r="G36" s="83"/>
      <x:c r="H36" s="83"/>
      <x:c r="I36" s="83"/>
      <x:c r="J36" s="83"/>
      <x:c r="K36" s="83"/>
      <x:c r="L36" s="83"/>
      <x:c r="M36" s="83"/>
    </x:row>
    <x:row r="37" ht="19" customHeight="1">
      <x:c r="A37" s="83"/>
      <x:c r="B37" s="83"/>
      <x:c r="C37" s="83"/>
      <x:c r="D37" s="83"/>
      <x:c r="E37" s="83"/>
      <x:c r="F37" s="83"/>
      <x:c r="G37" s="83"/>
      <x:c r="H37" s="83"/>
      <x:c r="I37" s="83"/>
      <x:c r="J37" s="83"/>
      <x:c r="K37" s="83"/>
      <x:c r="L37" s="83"/>
      <x:c r="M37" s="83"/>
    </x:row>
    <x:row r="38" ht="19" customHeight="1">
      <x:c r="A38" s="83"/>
      <x:c r="B38" s="83"/>
      <x:c r="C38" s="83"/>
      <x:c r="D38" s="83"/>
      <x:c r="E38" s="83"/>
      <x:c r="F38" s="83"/>
      <x:c r="G38" s="83"/>
      <x:c r="H38" s="83"/>
      <x:c r="I38" s="83"/>
      <x:c r="J38" s="83"/>
      <x:c r="K38" s="83"/>
      <x:c r="L38" s="83"/>
      <x:c r="M38" s="83"/>
    </x:row>
    <x:row r="39" ht="19" customHeight="1">
      <x:c r="A39" s="83"/>
      <x:c r="B39" s="83"/>
      <x:c r="C39" s="83"/>
      <x:c r="D39" s="83"/>
      <x:c r="E39" s="83"/>
      <x:c r="F39" s="83"/>
      <x:c r="G39" s="83"/>
      <x:c r="H39" s="83"/>
      <x:c r="I39" s="83"/>
      <x:c r="J39" s="83"/>
      <x:c r="K39" s="83"/>
      <x:c r="L39" s="83"/>
      <x:c r="M39" s="83"/>
    </x:row>
    <x:row r="40" ht="19" customHeight="1">
      <x:c r="A40" s="83"/>
      <x:c r="B40" s="83"/>
      <x:c r="C40" s="83"/>
      <x:c r="D40" s="83"/>
      <x:c r="E40" s="83"/>
      <x:c r="F40" s="83"/>
      <x:c r="G40" s="83"/>
      <x:c r="H40" s="83"/>
      <x:c r="I40" s="83"/>
      <x:c r="J40" s="83"/>
      <x:c r="K40" s="83"/>
      <x:c r="L40" s="83"/>
      <x:c r="M40" s="83"/>
    </x:row>
    <x:row r="41" ht="19" customHeight="1">
      <x:c r="A41" s="83"/>
      <x:c r="B41" s="83"/>
      <x:c r="C41" s="83"/>
      <x:c r="D41" s="83"/>
      <x:c r="E41" s="83"/>
      <x:c r="F41" s="83"/>
      <x:c r="G41" s="83"/>
      <x:c r="H41" s="83"/>
      <x:c r="I41" s="83"/>
      <x:c r="J41" s="83"/>
      <x:c r="K41" s="83"/>
      <x:c r="L41" s="83"/>
      <x:c r="M41" s="83"/>
    </x:row>
    <x:row r="42" ht="19" customHeight="1">
      <x:c r="A42" s="83"/>
      <x:c r="B42" s="83"/>
      <x:c r="C42" s="83"/>
      <x:c r="D42" s="83"/>
      <x:c r="E42" s="83"/>
      <x:c r="F42" s="83"/>
      <x:c r="G42" s="83"/>
      <x:c r="H42" s="83"/>
      <x:c r="I42" s="83"/>
      <x:c r="J42" s="83"/>
      <x:c r="K42" s="83"/>
      <x:c r="L42" s="83"/>
      <x:c r="M42" s="83"/>
    </x:row>
    <x:row r="43" ht="19" customHeight="1">
      <x:c r="A43" s="83"/>
      <x:c r="B43" s="83"/>
      <x:c r="C43" s="83"/>
      <x:c r="D43" s="83"/>
      <x:c r="E43" s="83"/>
      <x:c r="F43" s="83"/>
      <x:c r="G43" s="83"/>
      <x:c r="H43" s="83"/>
      <x:c r="I43" s="83"/>
      <x:c r="J43" s="83"/>
      <x:c r="K43" s="83"/>
      <x:c r="L43" s="83"/>
      <x:c r="M43" s="83"/>
    </x:row>
    <x:row r="44" ht="19" customHeight="1">
      <x:c r="A44" s="83"/>
      <x:c r="B44" s="83"/>
      <x:c r="C44" s="83"/>
      <x:c r="D44" s="83"/>
      <x:c r="E44" s="83"/>
      <x:c r="F44" s="83"/>
      <x:c r="G44" s="83"/>
      <x:c r="H44" s="83"/>
      <x:c r="I44" s="83"/>
      <x:c r="J44" s="83"/>
      <x:c r="K44" s="83"/>
      <x:c r="L44" s="83"/>
      <x:c r="M44" s="83"/>
    </x:row>
    <x:row r="45" ht="19" customHeight="1">
      <x:c r="A45" s="83"/>
      <x:c r="B45" s="83"/>
      <x:c r="C45" s="83"/>
      <x:c r="D45" s="83"/>
      <x:c r="E45" s="83"/>
      <x:c r="F45" s="83"/>
      <x:c r="G45" s="83"/>
      <x:c r="H45" s="83"/>
      <x:c r="I45" s="83"/>
      <x:c r="J45" s="83"/>
      <x:c r="K45" s="83"/>
      <x:c r="L45" s="83"/>
      <x:c r="M45" s="83"/>
    </x:row>
    <x:row r="46" ht="19" customHeight="1">
      <x:c r="A46" s="83"/>
      <x:c r="B46" s="83"/>
      <x:c r="C46" s="83"/>
      <x:c r="D46" s="83"/>
      <x:c r="E46" s="83"/>
      <x:c r="F46" s="83"/>
      <x:c r="G46" s="83"/>
      <x:c r="H46" s="83"/>
      <x:c r="I46" s="83"/>
      <x:c r="J46" s="83"/>
      <x:c r="K46" s="83"/>
      <x:c r="L46" s="83"/>
      <x:c r="M46" s="83"/>
    </x:row>
    <x:row r="47" ht="19" customHeight="1">
      <x:c r="A47" s="83"/>
      <x:c r="B47" s="83"/>
      <x:c r="C47" s="83"/>
      <x:c r="D47" s="83"/>
      <x:c r="E47" s="83"/>
      <x:c r="F47" s="83"/>
      <x:c r="G47" s="83"/>
      <x:c r="H47" s="83"/>
      <x:c r="I47" s="83"/>
      <x:c r="J47" s="83"/>
      <x:c r="K47" s="83"/>
      <x:c r="L47" s="83"/>
      <x:c r="M47" s="83"/>
    </x:row>
    <x:row r="48" ht="19" customHeight="1">
      <x:c r="A48" s="83"/>
      <x:c r="B48" s="83"/>
      <x:c r="C48" s="83"/>
      <x:c r="D48" s="83"/>
      <x:c r="E48" s="83"/>
      <x:c r="F48" s="83"/>
      <x:c r="G48" s="83"/>
      <x:c r="H48" s="83"/>
      <x:c r="I48" s="83"/>
      <x:c r="J48" s="83"/>
      <x:c r="K48" s="83"/>
      <x:c r="L48" s="83"/>
      <x:c r="M48" s="83"/>
    </x:row>
    <x:row r="49" ht="19" customHeight="1">
      <x:c r="A49" s="83"/>
      <x:c r="B49" s="83"/>
      <x:c r="C49" s="83"/>
      <x:c r="D49" s="83"/>
      <x:c r="E49" s="83"/>
      <x:c r="F49" s="83"/>
      <x:c r="G49" s="83"/>
      <x:c r="H49" s="83"/>
      <x:c r="I49" s="83"/>
      <x:c r="J49" s="83"/>
      <x:c r="K49" s="83"/>
      <x:c r="L49" s="83"/>
      <x:c r="M49" s="83"/>
    </x:row>
    <x:row r="50" ht="19" customHeight="1">
      <x:c r="A50" s="83"/>
      <x:c r="B50" s="83"/>
      <x:c r="C50" s="83"/>
      <x:c r="D50" s="83"/>
      <x:c r="E50" s="83"/>
      <x:c r="F50" s="83"/>
      <x:c r="G50" s="83"/>
      <x:c r="H50" s="83"/>
      <x:c r="I50" s="83"/>
      <x:c r="J50" s="83"/>
      <x:c r="K50" s="83"/>
      <x:c r="L50" s="83"/>
      <x:c r="M50" s="83"/>
    </x:row>
    <x:row r="51" ht="19" customHeight="1">
      <x:c r="A51" s="83"/>
      <x:c r="B51" s="83"/>
      <x:c r="C51" s="83"/>
      <x:c r="D51" s="83"/>
      <x:c r="E51" s="83"/>
      <x:c r="F51" s="83"/>
      <x:c r="G51" s="83"/>
      <x:c r="H51" s="83"/>
      <x:c r="I51" s="83"/>
      <x:c r="J51" s="83"/>
      <x:c r="K51" s="83"/>
      <x:c r="L51" s="83"/>
      <x:c r="M51" s="83"/>
    </x:row>
    <x:row r="52" ht="19" customHeight="1">
      <x:c r="A52" s="83"/>
      <x:c r="B52" s="83"/>
      <x:c r="C52" s="83"/>
      <x:c r="D52" s="83"/>
      <x:c r="E52" s="83"/>
      <x:c r="F52" s="83"/>
      <x:c r="G52" s="83"/>
      <x:c r="H52" s="83"/>
      <x:c r="I52" s="83"/>
      <x:c r="J52" s="83"/>
      <x:c r="K52" s="83"/>
      <x:c r="L52" s="83"/>
      <x:c r="M52" s="83"/>
    </x:row>
    <x:row r="53" ht="19" customHeight="1">
      <x:c r="A53" s="83"/>
      <x:c r="B53" s="83"/>
      <x:c r="C53" s="83"/>
      <x:c r="D53" s="83"/>
      <x:c r="E53" s="83"/>
      <x:c r="F53" s="83"/>
      <x:c r="G53" s="83"/>
      <x:c r="H53" s="83"/>
      <x:c r="I53" s="83"/>
      <x:c r="J53" s="83"/>
      <x:c r="K53" s="83"/>
      <x:c r="L53" s="83"/>
      <x:c r="M53" s="83"/>
    </x:row>
    <x:row r="54" ht="19" customHeight="1">
      <x:c r="A54" s="83"/>
      <x:c r="B54" s="83"/>
      <x:c r="C54" s="83"/>
      <x:c r="D54" s="83"/>
      <x:c r="E54" s="83"/>
      <x:c r="F54" s="83"/>
      <x:c r="G54" s="83"/>
      <x:c r="H54" s="83"/>
      <x:c r="I54" s="83"/>
      <x:c r="J54" s="83"/>
      <x:c r="K54" s="83"/>
      <x:c r="L54" s="83"/>
      <x:c r="M54" s="83"/>
    </x:row>
    <x:row r="55" ht="19" customHeight="1">
      <x:c r="A55" s="83"/>
      <x:c r="B55" s="83"/>
      <x:c r="C55" s="83"/>
      <x:c r="D55" s="83"/>
      <x:c r="E55" s="83"/>
      <x:c r="F55" s="83"/>
      <x:c r="G55" s="83"/>
      <x:c r="H55" s="83"/>
      <x:c r="I55" s="83"/>
      <x:c r="J55" s="83"/>
      <x:c r="K55" s="83"/>
      <x:c r="L55" s="83"/>
      <x:c r="M55" s="83"/>
    </x:row>
    <x:row r="56" ht="19" customHeight="1">
      <x:c r="A56" s="83"/>
      <x:c r="B56" s="83"/>
      <x:c r="C56" s="83"/>
      <x:c r="D56" s="83"/>
      <x:c r="E56" s="83"/>
      <x:c r="F56" s="83"/>
      <x:c r="G56" s="83"/>
      <x:c r="H56" s="83"/>
      <x:c r="I56" s="83"/>
      <x:c r="J56" s="83"/>
      <x:c r="K56" s="83"/>
      <x:c r="L56" s="83"/>
      <x:c r="M56" s="83"/>
    </x:row>
    <x:row r="57" ht="19" customHeight="1">
      <x:c r="A57" s="83"/>
      <x:c r="B57" s="83"/>
      <x:c r="C57" s="83"/>
      <x:c r="D57" s="83"/>
      <x:c r="E57" s="83"/>
      <x:c r="F57" s="83"/>
      <x:c r="G57" s="83"/>
      <x:c r="H57" s="83"/>
      <x:c r="I57" s="83"/>
      <x:c r="J57" s="83"/>
      <x:c r="K57" s="83"/>
      <x:c r="L57" s="83"/>
      <x:c r="M57" s="83"/>
    </x:row>
    <x:row r="58" ht="19" customHeight="1">
      <x:c r="A58" s="83"/>
      <x:c r="B58" s="83"/>
      <x:c r="C58" s="83"/>
      <x:c r="D58" s="83"/>
      <x:c r="E58" s="83"/>
      <x:c r="F58" s="83"/>
      <x:c r="G58" s="83"/>
      <x:c r="H58" s="83"/>
      <x:c r="I58" s="83"/>
      <x:c r="J58" s="83"/>
      <x:c r="K58" s="83"/>
      <x:c r="L58" s="83"/>
      <x:c r="M58" s="83"/>
    </x:row>
    <x:row r="59" ht="19" customHeight="1">
      <x:c r="A59" s="83"/>
      <x:c r="B59" s="83"/>
      <x:c r="C59" s="83"/>
      <x:c r="D59" s="83"/>
      <x:c r="E59" s="83"/>
      <x:c r="F59" s="83"/>
      <x:c r="G59" s="83"/>
      <x:c r="H59" s="83"/>
      <x:c r="I59" s="83"/>
      <x:c r="J59" s="83"/>
      <x:c r="K59" s="83"/>
      <x:c r="L59" s="83"/>
      <x:c r="M59" s="83"/>
    </x:row>
    <x:row r="60" ht="19" customHeight="1">
      <x:c r="A60" s="83"/>
      <x:c r="B60" s="83"/>
      <x:c r="C60" s="83"/>
      <x:c r="D60" s="83"/>
      <x:c r="E60" s="83"/>
      <x:c r="F60" s="83"/>
      <x:c r="G60" s="83"/>
      <x:c r="H60" s="83"/>
      <x:c r="I60" s="83"/>
      <x:c r="J60" s="83"/>
      <x:c r="K60" s="83"/>
      <x:c r="L60" s="83"/>
      <x:c r="M60" s="83"/>
    </x:row>
    <x:row r="61" ht="19" customHeight="1">
      <x:c r="A61" s="83"/>
      <x:c r="B61" s="83"/>
      <x:c r="C61" s="83"/>
      <x:c r="D61" s="83"/>
      <x:c r="E61" s="83"/>
      <x:c r="F61" s="83"/>
      <x:c r="G61" s="83"/>
      <x:c r="H61" s="83"/>
      <x:c r="I61" s="83"/>
      <x:c r="J61" s="83"/>
      <x:c r="K61" s="83"/>
      <x:c r="L61" s="83"/>
      <x:c r="M61" s="83"/>
    </x:row>
    <x:row r="62" ht="19" customHeight="1">
      <x:c r="A62" s="83"/>
      <x:c r="B62" s="83"/>
      <x:c r="C62" s="83"/>
      <x:c r="D62" s="83"/>
      <x:c r="E62" s="83"/>
      <x:c r="F62" s="83"/>
      <x:c r="G62" s="83"/>
      <x:c r="H62" s="83"/>
      <x:c r="I62" s="83"/>
      <x:c r="J62" s="83"/>
      <x:c r="K62" s="83"/>
      <x:c r="L62" s="83"/>
      <x:c r="M62" s="83"/>
    </x:row>
    <x:row r="63" ht="19" customHeight="1">
      <x:c r="A63" s="83"/>
      <x:c r="B63" s="83"/>
      <x:c r="C63" s="83"/>
      <x:c r="D63" s="83"/>
      <x:c r="E63" s="83"/>
      <x:c r="F63" s="83"/>
      <x:c r="G63" s="83"/>
      <x:c r="H63" s="83"/>
      <x:c r="I63" s="83"/>
      <x:c r="J63" s="83"/>
      <x:c r="K63" s="83"/>
      <x:c r="L63" s="83"/>
      <x:c r="M63" s="83"/>
    </x:row>
    <x:row r="64" ht="19" customHeight="1">
      <x:c r="A64" s="83"/>
      <x:c r="B64" s="83"/>
      <x:c r="C64" s="83"/>
      <x:c r="D64" s="83"/>
      <x:c r="E64" s="83"/>
      <x:c r="F64" s="83"/>
      <x:c r="G64" s="83"/>
      <x:c r="H64" s="83"/>
      <x:c r="I64" s="83"/>
      <x:c r="J64" s="83"/>
      <x:c r="K64" s="83"/>
      <x:c r="L64" s="83"/>
      <x:c r="M64" s="83"/>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G2"/>
    <x:mergeCell ref="A3:G3"/>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5" hidden="0" customWidth="1"/>
    <x:col min="2" max="2" width="15" hidden="0" customWidth="1"/>
    <x:col min="3" max="3" width="19" hidden="0" customWidth="1"/>
    <x:col min="4" max="4" width="15" hidden="0" customWidth="1"/>
    <x:col min="5" max="5" width="24" hidden="0" customWidth="1"/>
    <x:col min="6" max="6" width="15" hidden="0" customWidth="1"/>
    <x:col min="7" max="7" width="15" hidden="0" customWidth="1"/>
    <x:col min="8" max="8" width="15" hidden="0" customWidth="1"/>
    <x:col min="9" max="9" width="55" hidden="0" customWidth="1"/>
    <x:col min="10" max="10" width="55" hidden="0" customWidth="1"/>
    <x:col min="11" max="11" width="15" hidden="0" customWidth="1"/>
    <x:col min="12" max="12" width="15" hidden="0" customWidth="1"/>
    <x:col min="13" max="13" width="15" hidden="0" customWidth="1"/>
  </x:cols>
  <x:sheetData>
    <x:row r="1" ht="25" customHeight="1">
      <x:c r="A1" s="82" t="str">
        <x:v>EVIDENCE LEDGER</x:v>
      </x:c>
      <x:c r="B1" s="82"/>
      <x:c r="C1" s="82"/>
      <x:c r="D1" s="82"/>
      <x:c r="E1" s="82"/>
      <x:c r="F1" s="82"/>
      <x:c r="G1" s="82"/>
      <x:c r="H1" s="82"/>
      <x:c r="I1" s="82"/>
      <x:c r="J1" s="82"/>
      <x:c r="K1" s="83"/>
      <x:c r="L1" s="83"/>
      <x:c r="M1" s="83"/>
    </x:row>
    <x:row r="2" ht="25" customHeight="1">
      <x:c r="A2" s="82"/>
      <x:c r="B2" s="82"/>
      <x:c r="C2" s="82"/>
      <x:c r="D2" s="82"/>
      <x:c r="E2" s="82"/>
      <x:c r="F2" s="82"/>
      <x:c r="G2" s="82"/>
      <x:c r="H2" s="82"/>
      <x:c r="I2" s="82"/>
      <x:c r="J2" s="82"/>
      <x:c r="K2" s="83"/>
      <x:c r="L2" s="83"/>
      <x:c r="M2" s="83"/>
    </x:row>
    <x:row r="3" ht="30" customHeight="1">
      <x:c r="A3" s="84" t="str">
        <x:v>18 events; original published USD figures. BaT / PCAR bids exclude buyer fees; house results are not fee-normalized.</x:v>
      </x:c>
      <x:c r="B3" s="84"/>
      <x:c r="C3" s="84"/>
      <x:c r="D3" s="84"/>
      <x:c r="E3" s="84"/>
      <x:c r="F3" s="84"/>
      <x:c r="G3" s="84"/>
      <x:c r="H3" s="84"/>
      <x:c r="I3" s="84"/>
      <x:c r="J3" s="84"/>
      <x:c r="K3" s="83"/>
      <x:c r="L3" s="83"/>
      <x:c r="M3" s="83"/>
    </x:row>
    <x:row r="4" ht="19" customHeight="1">
      <x:c r="A4" s="83"/>
      <x:c r="B4" s="83"/>
      <x:c r="C4" s="83"/>
      <x:c r="D4" s="83"/>
      <x:c r="E4" s="83"/>
      <x:c r="F4" s="83"/>
      <x:c r="G4" s="83"/>
      <x:c r="H4" s="83"/>
      <x:c r="I4" s="83"/>
      <x:c r="J4" s="83"/>
      <x:c r="K4" s="83"/>
      <x:c r="L4" s="83"/>
      <x:c r="M4" s="83"/>
    </x:row>
    <x:row r="5" ht="32" customHeight="1">
      <x:c r="A5" s="85" t="str">
        <x:v>Event</x:v>
      </x:c>
      <x:c r="B5" s="85" t="str">
        <x:v>Year</x:v>
      </x:c>
      <x:c r="C5" s="85" t="str">
        <x:v>Date / precision</x:v>
      </x:c>
      <x:c r="D5" s="85" t="str">
        <x:v>Published USD</x:v>
      </x:c>
      <x:c r="E5" s="85" t="str">
        <x:v>Classification</x:v>
      </x:c>
      <x:c r="F5" s="85" t="str">
        <x:v>VIN</x:v>
      </x:c>
      <x:c r="G5" s="85" t="str">
        <x:v>Gearbox</x:v>
      </x:c>
      <x:c r="H5" s="85" t="str">
        <x:v>Anchor eligible</x:v>
      </x:c>
      <x:c r="I5" s="85" t="str">
        <x:v>Condition / limitations</x:v>
      </x:c>
      <x:c r="J5" s="85" t="str">
        <x:v>Source URL</x:v>
      </x:c>
      <x:c r="K5" s="83"/>
      <x:c r="L5" s="83"/>
      <x:c r="M5" s="83"/>
    </x:row>
    <x:row r="6" ht="66" customHeight="1">
      <x:c r="A6" s="83" t="str">
        <x:v>E01</x:v>
      </x:c>
      <x:c r="B6" s="83" t="n">
        <x:v>2000</x:v>
      </x:c>
      <x:c r="C6" s="83" t="str">
        <x:v>2000</x:v>
      </x:c>
      <x:c r="D6" s="122" t="n">
        <x:v>7000</x:v>
      </x:c>
      <x:c r="E6" s="83" t="str">
        <x:v>recollection</x:v>
      </x:c>
      <x:c r="F6" s="83" t="str"/>
      <x:c r="G6" s="83" t="str">
        <x:v>5</x:v>
      </x:c>
      <x:c r="H6" s="123" t="b">
        <x:v>1</x:v>
      </x:c>
      <x:c r="I6" s="87" t="str">
        <x:v>Price was a little over USD 7,000. The plotted 7,000 is a rounded lower-threshold proxy, not an exact transaction. Published figure; fee basis not normalized</x:v>
      </x:c>
      <x:c r="J6" s="87" t="str">
        <x:v>https://www.curbsideclassic.com/curbside-classics-european/coal-1968-porsche-912-soft-window-targa-and-the-number-that-shall-never-be-spoken/</x:v>
      </x:c>
      <x:c r="K6" s="83"/>
      <x:c r="L6" s="83"/>
      <x:c r="M6" s="83"/>
    </x:row>
    <x:row r="7" ht="66" customHeight="1">
      <x:c r="A7" s="83" t="str">
        <x:v>E02</x:v>
      </x:c>
      <x:c r="B7" s="83" t="n">
        <x:v>2006</x:v>
      </x:c>
      <x:c r="C7" s="83" t="str">
        <x:v>2006-01-20</x:v>
      </x:c>
      <x:c r="D7" s="124" t="n">
        <x:v>28600</x:v>
      </x:c>
      <x:c r="E7" s="83" t="str">
        <x:v>secondary_sale</x:v>
      </x:c>
      <x:c r="F7" s="83" t="str">
        <x:v>12870969</x:v>
      </x:c>
      <x:c r="G7" s="83" t="str">
        <x:v>5</x:v>
      </x:c>
      <x:c r="H7" s="123" t="b">
        <x:v>1</x:v>
      </x:c>
      <x:c r="I7" s="87" t="str">
        <x:v>Restored example; secondary auction review. Published figure; fee basis not normalized</x:v>
      </x:c>
      <x:c r="J7" s="87" t="str">
        <x:v>https://www.sportscarmarket.com/profile/1968-porsche-912-soft-window-targa</x:v>
      </x:c>
      <x:c r="K7" s="83"/>
      <x:c r="L7" s="83"/>
      <x:c r="M7" s="83"/>
    </x:row>
    <x:row r="8" ht="66" customHeight="1">
      <x:c r="A8" s="83" t="str">
        <x:v>E03</x:v>
      </x:c>
      <x:c r="B8" s="83" t="n">
        <x:v>2007</x:v>
      </x:c>
      <x:c r="C8" s="83" t="str">
        <x:v>2007</x:v>
      </x:c>
      <x:c r="D8" s="124" t="n">
        <x:v>27500</x:v>
      </x:c>
      <x:c r="E8" s="83" t="str">
        <x:v>auction</x:v>
      </x:c>
      <x:c r="F8" s="83" t="str"/>
      <x:c r="G8" s="83" t="str"/>
      <x:c r="H8" s="123" t="b">
        <x:v>1</x:v>
      </x:c>
      <x:c r="I8" s="87" t="str">
        <x:v>Published soft-window Targa sale. Published figure; fee basis not normalized</x:v>
      </x:c>
      <x:c r="J8" s="87" t="str">
        <x:v>https://rmsothebys.com/auctions/az07/lots/r154-1968-porsche-912-softwindow-targa/</x:v>
      </x:c>
      <x:c r="K8" s="83"/>
      <x:c r="L8" s="83"/>
      <x:c r="M8" s="83"/>
    </x:row>
    <x:row r="9" ht="66" customHeight="1">
      <x:c r="A9" s="83" t="str">
        <x:v>E04</x:v>
      </x:c>
      <x:c r="B9" s="83" t="n">
        <x:v>2013</x:v>
      </x:c>
      <x:c r="C9" s="83" t="str">
        <x:v>2013</x:v>
      </x:c>
      <x:c r="D9" s="124" t="n">
        <x:v>31350</x:v>
      </x:c>
      <x:c r="E9" s="83" t="str">
        <x:v>variant_unconfirmed</x:v>
      </x:c>
      <x:c r="F9" s="83" t="str"/>
      <x:c r="G9" s="83" t="str"/>
      <x:c r="H9" s="123" t="b">
        <x:v>0</x:v>
      </x:c>
      <x:c r="I9" s="87" t="str">
        <x:v>Targa; rear-window type unconfirmed. Not an anchor. Published figure; fee basis not normalized</x:v>
      </x:c>
      <x:c r="J9" s="87" t="str">
        <x:v>https://rmsothebys.com/auctions/af13/lots/r530-1968-porsche-912-targa/</x:v>
      </x:c>
      <x:c r="K9" s="83"/>
      <x:c r="L9" s="83"/>
      <x:c r="M9" s="83"/>
    </x:row>
    <x:row r="10" ht="66" customHeight="1">
      <x:c r="A10" s="83" t="str">
        <x:v>E05</x:v>
      </x:c>
      <x:c r="B10" s="83" t="n">
        <x:v>2017</x:v>
      </x:c>
      <x:c r="C10" s="83" t="str">
        <x:v>2017</x:v>
      </x:c>
      <x:c r="D10" s="124" t="n">
        <x:v>48400</x:v>
      </x:c>
      <x:c r="E10" s="83" t="str">
        <x:v>auction</x:v>
      </x:c>
      <x:c r="F10" s="83" t="str">
        <x:v>12870969</x:v>
      </x:c>
      <x:c r="G10" s="83" t="str">
        <x:v>5</x:v>
      </x:c>
      <x:c r="H10" s="123" t="b">
        <x:v>1</x:v>
      </x:c>
      <x:c r="I10" s="87" t="str">
        <x:v>Well-restored example according to auction house. Published figure; fee basis not normalized</x:v>
      </x:c>
      <x:c r="J10" s="87" t="str">
        <x:v>https://rmsothebys.com/auctions/fl17/lots/r0024-1968-porsche-912-softwindow-targa/</x:v>
      </x:c>
      <x:c r="K10" s="83"/>
      <x:c r="L10" s="83"/>
      <x:c r="M10" s="83"/>
    </x:row>
    <x:row r="11" ht="66" customHeight="1">
      <x:c r="A11" s="83" t="str">
        <x:v>E06</x:v>
      </x:c>
      <x:c r="B11" s="83" t="n">
        <x:v>2019</x:v>
      </x:c>
      <x:c r="C11" s="83" t="str">
        <x:v>2019-06-10</x:v>
      </x:c>
      <x:c r="D11" s="124" t="n">
        <x:v>42000</x:v>
      </x:c>
      <x:c r="E11" s="83" t="str">
        <x:v>auction</x:v>
      </x:c>
      <x:c r="F11" s="83" t="str">
        <x:v>12871055</x:v>
      </x:c>
      <x:c r="G11" s="83" t="str">
        <x:v>5</x:v>
      </x:c>
      <x:c r="H11" s="123" t="b">
        <x:v>1</x:v>
      </x:c>
      <x:c r="I11" s="87" t="str">
        <x:v>Later restored and resold in 2020. Not a constant-condition pair. Winning bid; buyer fee additional</x:v>
      </x:c>
      <x:c r="J11" s="87" t="str">
        <x:v>https://bringatrailer.com/listing/1968-porsche-912-soft-window-targa-6/</x:v>
      </x:c>
      <x:c r="K11" s="83"/>
      <x:c r="L11" s="83"/>
      <x:c r="M11" s="83"/>
    </x:row>
    <x:row r="12" ht="66" customHeight="1">
      <x:c r="A12" s="83" t="str">
        <x:v>E07</x:v>
      </x:c>
      <x:c r="B12" s="83" t="n">
        <x:v>2019</x:v>
      </x:c>
      <x:c r="C12" s="83" t="str">
        <x:v>2019-10-21</x:v>
      </x:c>
      <x:c r="D12" s="124" t="n">
        <x:v>60000</x:v>
      </x:c>
      <x:c r="E12" s="83" t="str">
        <x:v>auction</x:v>
      </x:c>
      <x:c r="F12" s="83" t="str"/>
      <x:c r="G12" s="83" t="str">
        <x:v>5</x:v>
      </x:c>
      <x:c r="H12" s="123" t="b">
        <x:v>1</x:v>
      </x:c>
      <x:c r="I12" s="87" t="str">
        <x:v>Refurbished Polo Red example. Winning bid; buyer fee additional</x:v>
      </x:c>
      <x:c r="J12" s="87" t="str">
        <x:v>https://bringatrailer.com/listing/1968-porsche-912-soft-window-targa-9/</x:v>
      </x:c>
      <x:c r="K12" s="83"/>
      <x:c r="L12" s="83"/>
      <x:c r="M12" s="83"/>
    </x:row>
    <x:row r="13" ht="66" customHeight="1">
      <x:c r="A13" s="83" t="str">
        <x:v>E08</x:v>
      </x:c>
      <x:c r="B13" s="83" t="n">
        <x:v>2020</x:v>
      </x:c>
      <x:c r="C13" s="83" t="str">
        <x:v>2020-07-08</x:v>
      </x:c>
      <x:c r="D13" s="124" t="n">
        <x:v>73000</x:v>
      </x:c>
      <x:c r="E13" s="83" t="str">
        <x:v>auction</x:v>
      </x:c>
      <x:c r="F13" s="83" t="str">
        <x:v>12871055</x:v>
      </x:c>
      <x:c r="G13" s="83" t="str">
        <x:v>5</x:v>
      </x:c>
      <x:c r="H13" s="123" t="b">
        <x:v>1</x:v>
      </x:c>
      <x:c r="I13" s="87" t="str">
        <x:v>Same chassis as E06 after extensive restoration. Winning bid; buyer fee additional</x:v>
      </x:c>
      <x:c r="J13" s="87" t="str">
        <x:v>https://bringatrailer.com/listing/1968-porsche-912-soft-window-targa-11/</x:v>
      </x:c>
      <x:c r="K13" s="83"/>
      <x:c r="L13" s="83"/>
      <x:c r="M13" s="83"/>
    </x:row>
    <x:row r="14" ht="66" customHeight="1">
      <x:c r="A14" s="83" t="str">
        <x:v>E09</x:v>
      </x:c>
      <x:c r="B14" s="83" t="n">
        <x:v>2021</x:v>
      </x:c>
      <x:c r="C14" s="83" t="str">
        <x:v>2021</x:v>
      </x:c>
      <x:c r="D14" s="124" t="n">
        <x:v>64900</x:v>
      </x:c>
      <x:c r="E14" s="83" t="str">
        <x:v>auction</x:v>
      </x:c>
      <x:c r="F14" s="83" t="str">
        <x:v>12870719</x:v>
      </x:c>
      <x:c r="G14" s="83" t="str">
        <x:v>5</x:v>
      </x:c>
      <x:c r="H14" s="123" t="b">
        <x:v>1</x:v>
      </x:c>
      <x:c r="I14" s="87" t="str">
        <x:v>Tangerine example; auction-house result. Published figure; fee basis not normalized</x:v>
      </x:c>
      <x:c r="J14" s="87" t="str">
        <x:v>https://rmsothebys.com/auctions/0521/lots/r0065-1968-porsche-912-softwindow-targa/</x:v>
      </x:c>
      <x:c r="K14" s="83"/>
      <x:c r="L14" s="83"/>
      <x:c r="M14" s="83"/>
    </x:row>
    <x:row r="15" ht="66" customHeight="1">
      <x:c r="A15" s="83" t="str">
        <x:v>E10</x:v>
      </x:c>
      <x:c r="B15" s="83" t="n">
        <x:v>2022</x:v>
      </x:c>
      <x:c r="C15" s="83" t="str">
        <x:v>2022-03-04</x:v>
      </x:c>
      <x:c r="D15" s="124" t="n">
        <x:v>128800</x:v>
      </x:c>
      <x:c r="E15" s="83" t="str">
        <x:v>exceptional_sale</x:v>
      </x:c>
      <x:c r="F15" s="83" t="str">
        <x:v>12870224</x:v>
      </x:c>
      <x:c r="G15" s="83" t="str">
        <x:v>5</x:v>
      </x:c>
      <x:c r="H15" s="123" t="b">
        <x:v>0</x:v>
      </x:c>
      <x:c r="I15" s="87" t="str">
        <x:v>Highest published result in this selected sample; treated separately, not a market peak. Published figure; fee basis not normalized</x:v>
      </x:c>
      <x:c r="J15" s="87" t="str">
        <x:v>https://www.goodingco.com/lot/1968-porsche-912-soft-window-targa</x:v>
      </x:c>
      <x:c r="K15" s="83"/>
      <x:c r="L15" s="83"/>
      <x:c r="M15" s="83"/>
    </x:row>
    <x:row r="16" ht="66" customHeight="1">
      <x:c r="A16" s="83" t="str">
        <x:v>E11</x:v>
      </x:c>
      <x:c r="B16" s="83" t="n">
        <x:v>2023</x:v>
      </x:c>
      <x:c r="C16" s="83" t="str">
        <x:v>2023-10-12</x:v>
      </x:c>
      <x:c r="D16" s="124" t="n">
        <x:v>42250</x:v>
      </x:c>
      <x:c r="E16" s="83" t="str">
        <x:v>condition_sensitive</x:v>
      </x:c>
      <x:c r="F16" s="83" t="str"/>
      <x:c r="G16" s="83" t="str">
        <x:v>5</x:v>
      </x:c>
      <x:c r="H16" s="123" t="b">
        <x:v>0</x:v>
      </x:c>
      <x:c r="I16" s="87" t="str">
        <x:v>Paint and corrosion issues disclosed; not a central anchor. Winning bid; buyer fee additional</x:v>
      </x:c>
      <x:c r="J16" s="87" t="str">
        <x:v>https://bringatrailer.com/listing/1968-porsche-912-soft-window-targa-19/</x:v>
      </x:c>
      <x:c r="K16" s="83"/>
      <x:c r="L16" s="83"/>
      <x:c r="M16" s="83"/>
    </x:row>
    <x:row r="17" ht="66" customHeight="1">
      <x:c r="A17" s="83" t="str">
        <x:v>E12</x:v>
      </x:c>
      <x:c r="B17" s="83" t="n">
        <x:v>2024</x:v>
      </x:c>
      <x:c r="C17" s="83" t="str">
        <x:v>2024-04-05</x:v>
      </x:c>
      <x:c r="D17" s="124" t="n">
        <x:v>58000</x:v>
      </x:c>
      <x:c r="E17" s="83" t="str">
        <x:v>auction</x:v>
      </x:c>
      <x:c r="F17" s="83" t="str"/>
      <x:c r="G17" s="83" t="str">
        <x:v>5</x:v>
      </x:c>
      <x:c r="H17" s="123" t="b">
        <x:v>1</x:v>
      </x:c>
      <x:c r="I17" s="87" t="str">
        <x:v>Five-speed; used as one of four selected 2024 observations. Winning bid; buyer fee additional</x:v>
      </x:c>
      <x:c r="J17" s="87" t="str">
        <x:v>https://bringatrailer.com/listing/1968-porsche-912-soft-window-targa-20/</x:v>
      </x:c>
      <x:c r="K17" s="83"/>
      <x:c r="L17" s="83"/>
      <x:c r="M17" s="83"/>
    </x:row>
    <x:row r="18" ht="66" customHeight="1">
      <x:c r="A18" s="83" t="str">
        <x:v>E13</x:v>
      </x:c>
      <x:c r="B18" s="83" t="n">
        <x:v>2024</x:v>
      </x:c>
      <x:c r="C18" s="83" t="str">
        <x:v>2024</x:v>
      </x:c>
      <x:c r="D18" s="124" t="n">
        <x:v>48000</x:v>
      </x:c>
      <x:c r="E18" s="83" t="str">
        <x:v>auction</x:v>
      </x:c>
      <x:c r="F18" s="83" t="str">
        <x:v>12870921</x:v>
      </x:c>
      <x:c r="G18" s="83" t="str">
        <x:v>5</x:v>
      </x:c>
      <x:c r="H18" s="123" t="b">
        <x:v>1</x:v>
      </x:c>
      <x:c r="I18" s="87" t="str">
        <x:v>Recommissioned example; platform price. Year cross-checked with event listing. Winning bid; buyer fee additional</x:v>
      </x:c>
      <x:c r="J18" s="87" t="str">
        <x:v>https://www.pcarmarket.com/auction/1968-porsche-912-soft-window-targa-4/</x:v>
      </x:c>
      <x:c r="K18" s="83"/>
      <x:c r="L18" s="83"/>
      <x:c r="M18" s="83"/>
    </x:row>
    <x:row r="19" ht="66" customHeight="1">
      <x:c r="A19" s="83" t="str">
        <x:v>E14</x:v>
      </x:c>
      <x:c r="B19" s="83" t="n">
        <x:v>2024</x:v>
      </x:c>
      <x:c r="C19" s="83" t="str">
        <x:v>2024-07-03</x:v>
      </x:c>
      <x:c r="D19" s="124" t="n">
        <x:v>76412</x:v>
      </x:c>
      <x:c r="E19" s="83" t="str">
        <x:v>auction</x:v>
      </x:c>
      <x:c r="F19" s="83" t="str"/>
      <x:c r="G19" s="83" t="str">
        <x:v>5</x:v>
      </x:c>
      <x:c r="H19" s="123" t="b">
        <x:v>1</x:v>
      </x:c>
      <x:c r="I19" s="87" t="str">
        <x:v>Recent engine/transmission work; five-speed. Winning bid; buyer fee additional</x:v>
      </x:c>
      <x:c r="J19" s="87" t="str">
        <x:v>https://bringatrailer.com/listing/1968-porsche-912-soft-window-targa-21/</x:v>
      </x:c>
      <x:c r="K19" s="83"/>
      <x:c r="L19" s="83"/>
      <x:c r="M19" s="83"/>
    </x:row>
    <x:row r="20" ht="66" customHeight="1">
      <x:c r="A20" s="83" t="str">
        <x:v>E15</x:v>
      </x:c>
      <x:c r="B20" s="83" t="n">
        <x:v>2024</x:v>
      </x:c>
      <x:c r="C20" s="83" t="str">
        <x:v>2024-11-22</x:v>
      </x:c>
      <x:c r="D20" s="124" t="n">
        <x:v>95500</x:v>
      </x:c>
      <x:c r="E20" s="83" t="str">
        <x:v>auction</x:v>
      </x:c>
      <x:c r="F20" s="83" t="str"/>
      <x:c r="G20" s="83" t="str">
        <x:v>4</x:v>
      </x:c>
      <x:c r="H20" s="123" t="b">
        <x:v>1</x:v>
      </x:c>
      <x:c r="I20" s="87" t="str">
        <x:v>Refurbished example; FOUR-speed. Retained in broad soft-window sample, not identical to Marc’s five-speed. Winning bid; buyer fee additional</x:v>
      </x:c>
      <x:c r="J20" s="87" t="str">
        <x:v>https://bringatrailer.com/listing/1968-porsche-912-soft-window-targa-23/</x:v>
      </x:c>
      <x:c r="K20" s="83"/>
      <x:c r="L20" s="83"/>
      <x:c r="M20" s="83"/>
    </x:row>
    <x:row r="21" ht="66" customHeight="1">
      <x:c r="A21" s="83" t="str">
        <x:v>E16</x:v>
      </x:c>
      <x:c r="B21" s="83" t="n">
        <x:v>2025</x:v>
      </x:c>
      <x:c r="C21" s="83" t="str">
        <x:v>2025-02-03</x:v>
      </x:c>
      <x:c r="D21" s="124" t="n">
        <x:v>63000</x:v>
      </x:c>
      <x:c r="E21" s="83" t="str">
        <x:v>auction</x:v>
      </x:c>
      <x:c r="F21" s="83" t="str"/>
      <x:c r="G21" s="83" t="str">
        <x:v>5</x:v>
      </x:c>
      <x:c r="H21" s="123" t="b">
        <x:v>1</x:v>
      </x:c>
      <x:c r="I21" s="87" t="str">
        <x:v>Colour change and repaired collision disclosed; five-speed. Winning bid; buyer fee additional</x:v>
      </x:c>
      <x:c r="J21" s="87" t="str">
        <x:v>https://bringatrailer.com/listing/1968-porsche-912-soft-window-targa-24/</x:v>
      </x:c>
      <x:c r="K21" s="83"/>
      <x:c r="L21" s="83"/>
      <x:c r="M21" s="83"/>
    </x:row>
    <x:row r="22" ht="66" customHeight="1">
      <x:c r="A22" s="83" t="str">
        <x:v>E17</x:v>
      </x:c>
      <x:c r="B22" s="83" t="n">
        <x:v>2026</x:v>
      </x:c>
      <x:c r="C22" s="83" t="str">
        <x:v>2026</x:v>
      </x:c>
      <x:c r="D22" s="124" t="n">
        <x:v>11111</x:v>
      </x:c>
      <x:c r="E22" s="83" t="str">
        <x:v>project</x:v>
      </x:c>
      <x:c r="F22" s="83" t="str">
        <x:v>12870135</x:v>
      </x:c>
      <x:c r="G22" s="83" t="str"/>
      <x:c r="H22" s="123" t="b">
        <x:v>0</x:v>
      </x:c>
      <x:c r="I22" s="87" t="str">
        <x:v>Restoration project; not a normal-condition valuation. Winning bid; buyer fee additional</x:v>
      </x:c>
      <x:c r="J22" s="87" t="str">
        <x:v>https://www.pcarmarket.com/auction/1968-porsche-912-soft-window-targa-5</x:v>
      </x:c>
      <x:c r="K22" s="83"/>
      <x:c r="L22" s="83"/>
      <x:c r="M22" s="83"/>
    </x:row>
    <x:row r="23" ht="66" customHeight="1">
      <x:c r="A23" s="83" t="str">
        <x:v>E18</x:v>
      </x:c>
      <x:c r="B23" s="83" t="n">
        <x:v>2026</x:v>
      </x:c>
      <x:c r="C23" s="83" t="str">
        <x:v>2026-07-07</x:v>
      </x:c>
      <x:c r="D23" s="124" t="n">
        <x:v>35912</x:v>
      </x:c>
      <x:c r="E23" s="83" t="str">
        <x:v>project</x:v>
      </x:c>
      <x:c r="F23" s="83" t="str"/>
      <x:c r="G23" s="83" t="str">
        <x:v>4</x:v>
      </x:c>
      <x:c r="H23" s="123" t="b">
        <x:v>0</x:v>
      </x:c>
      <x:c r="I23" s="87" t="str">
        <x:v>Four-speed project with mechanical and corrosion issues. Winning bid; buyer fee additional</x:v>
      </x:c>
      <x:c r="J23" s="87" t="str">
        <x:v>https://bringatrailer.com/listing/1968-porsche-912-soft-window-targa-27/</x:v>
      </x:c>
      <x:c r="K23" s="83"/>
      <x:c r="L23" s="83"/>
      <x:c r="M23" s="83"/>
    </x:row>
    <x:row r="24" ht="19" customHeight="1">
      <x:c r="A24" s="83"/>
      <x:c r="B24" s="83"/>
      <x:c r="C24" s="83"/>
      <x:c r="D24" s="83"/>
      <x:c r="E24" s="83"/>
      <x:c r="F24" s="83"/>
      <x:c r="G24" s="83"/>
      <x:c r="H24" s="83"/>
      <x:c r="I24" s="83"/>
      <x:c r="J24" s="83"/>
      <x:c r="K24" s="83"/>
      <x:c r="L24" s="83"/>
      <x:c r="M24" s="83"/>
    </x:row>
    <x:row r="25" ht="19" customHeight="1">
      <x:c r="A25" s="83"/>
      <x:c r="B25" s="83"/>
      <x:c r="C25" s="83"/>
      <x:c r="D25" s="83"/>
      <x:c r="E25" s="83"/>
      <x:c r="F25" s="83"/>
      <x:c r="G25" s="83"/>
      <x:c r="H25" s="83"/>
      <x:c r="I25" s="83"/>
      <x:c r="J25" s="83"/>
      <x:c r="K25" s="83"/>
      <x:c r="L25" s="83"/>
      <x:c r="M25" s="83"/>
    </x:row>
    <x:row r="26" ht="19" customHeight="1">
      <x:c r="A26" s="83"/>
      <x:c r="B26" s="83"/>
      <x:c r="C26" s="83"/>
      <x:c r="D26" s="83"/>
      <x:c r="E26" s="83"/>
      <x:c r="F26" s="83"/>
      <x:c r="G26" s="83"/>
      <x:c r="H26" s="83"/>
      <x:c r="I26" s="83"/>
      <x:c r="J26" s="83"/>
      <x:c r="K26" s="83"/>
      <x:c r="L26" s="83"/>
      <x:c r="M26" s="83"/>
    </x:row>
    <x:row r="27" ht="19" customHeight="1">
      <x:c r="A27" s="83"/>
      <x:c r="B27" s="83"/>
      <x:c r="C27" s="83"/>
      <x:c r="D27" s="83"/>
      <x:c r="E27" s="83"/>
      <x:c r="F27" s="83"/>
      <x:c r="G27" s="83"/>
      <x:c r="H27" s="83"/>
      <x:c r="I27" s="83"/>
      <x:c r="J27" s="83"/>
      <x:c r="K27" s="83"/>
      <x:c r="L27" s="83"/>
      <x:c r="M27" s="83"/>
    </x:row>
    <x:row r="28" ht="19" customHeight="1">
      <x:c r="A28" s="83"/>
      <x:c r="B28" s="83"/>
      <x:c r="C28" s="83"/>
      <x:c r="D28" s="83"/>
      <x:c r="E28" s="83"/>
      <x:c r="F28" s="83"/>
      <x:c r="G28" s="83"/>
      <x:c r="H28" s="83"/>
      <x:c r="I28" s="83"/>
      <x:c r="J28" s="83"/>
      <x:c r="K28" s="83"/>
      <x:c r="L28" s="83"/>
      <x:c r="M28" s="83"/>
    </x:row>
    <x:row r="29" ht="19" customHeight="1">
      <x:c r="A29" s="83"/>
      <x:c r="B29" s="83"/>
      <x:c r="C29" s="83"/>
      <x:c r="D29" s="83"/>
      <x:c r="E29" s="83"/>
      <x:c r="F29" s="83"/>
      <x:c r="G29" s="83"/>
      <x:c r="H29" s="83"/>
      <x:c r="I29" s="83"/>
      <x:c r="J29" s="83"/>
      <x:c r="K29" s="83"/>
      <x:c r="L29" s="83"/>
      <x:c r="M29" s="83"/>
    </x:row>
    <x:row r="30" ht="19" customHeight="1">
      <x:c r="A30" s="83"/>
      <x:c r="B30" s="83"/>
      <x:c r="C30" s="83"/>
      <x:c r="D30" s="83"/>
      <x:c r="E30" s="83"/>
      <x:c r="F30" s="83"/>
      <x:c r="G30" s="83"/>
      <x:c r="H30" s="83"/>
      <x:c r="I30" s="83"/>
      <x:c r="J30" s="83"/>
      <x:c r="K30" s="83"/>
      <x:c r="L30" s="83"/>
      <x:c r="M30" s="83"/>
    </x:row>
    <x:row r="31" ht="19" customHeight="1">
      <x:c r="A31" s="83"/>
      <x:c r="B31" s="83"/>
      <x:c r="C31" s="83"/>
      <x:c r="D31" s="83"/>
      <x:c r="E31" s="83"/>
      <x:c r="F31" s="83"/>
      <x:c r="G31" s="83"/>
      <x:c r="H31" s="83"/>
      <x:c r="I31" s="83"/>
      <x:c r="J31" s="83"/>
      <x:c r="K31" s="83"/>
      <x:c r="L31" s="83"/>
      <x:c r="M31" s="83"/>
    </x:row>
    <x:row r="32" ht="19" customHeight="1">
      <x:c r="A32" s="83"/>
      <x:c r="B32" s="83"/>
      <x:c r="C32" s="83"/>
      <x:c r="D32" s="83"/>
      <x:c r="E32" s="83"/>
      <x:c r="F32" s="83"/>
      <x:c r="G32" s="83"/>
      <x:c r="H32" s="83"/>
      <x:c r="I32" s="83"/>
      <x:c r="J32" s="83"/>
      <x:c r="K32" s="83"/>
      <x:c r="L32" s="83"/>
      <x:c r="M32" s="83"/>
    </x:row>
    <x:row r="33" ht="19" customHeight="1">
      <x:c r="A33" s="83"/>
      <x:c r="B33" s="83"/>
      <x:c r="C33" s="83"/>
      <x:c r="D33" s="83"/>
      <x:c r="E33" s="83"/>
      <x:c r="F33" s="83"/>
      <x:c r="G33" s="83"/>
      <x:c r="H33" s="83"/>
      <x:c r="I33" s="83"/>
      <x:c r="J33" s="83"/>
      <x:c r="K33" s="83"/>
      <x:c r="L33" s="83"/>
      <x:c r="M33" s="83"/>
    </x:row>
    <x:row r="34" ht="19" customHeight="1">
      <x:c r="A34" s="83"/>
      <x:c r="B34" s="83"/>
      <x:c r="C34" s="83"/>
      <x:c r="D34" s="83"/>
      <x:c r="E34" s="83"/>
      <x:c r="F34" s="83"/>
      <x:c r="G34" s="83"/>
      <x:c r="H34" s="83"/>
      <x:c r="I34" s="83"/>
      <x:c r="J34" s="83"/>
      <x:c r="K34" s="83"/>
      <x:c r="L34" s="83"/>
      <x:c r="M34" s="83"/>
    </x:row>
    <x:row r="35" ht="19" customHeight="1">
      <x:c r="A35" s="83"/>
      <x:c r="B35" s="83"/>
      <x:c r="C35" s="83"/>
      <x:c r="D35" s="83"/>
      <x:c r="E35" s="83"/>
      <x:c r="F35" s="83"/>
      <x:c r="G35" s="83"/>
      <x:c r="H35" s="83"/>
      <x:c r="I35" s="83"/>
      <x:c r="J35" s="83"/>
      <x:c r="K35" s="83"/>
      <x:c r="L35" s="83"/>
      <x:c r="M35" s="83"/>
    </x:row>
    <x:row r="36" ht="19" customHeight="1">
      <x:c r="A36" s="83"/>
      <x:c r="B36" s="83"/>
      <x:c r="C36" s="83"/>
      <x:c r="D36" s="83"/>
      <x:c r="E36" s="83"/>
      <x:c r="F36" s="83"/>
      <x:c r="G36" s="83"/>
      <x:c r="H36" s="83"/>
      <x:c r="I36" s="83"/>
      <x:c r="J36" s="83"/>
      <x:c r="K36" s="83"/>
      <x:c r="L36" s="83"/>
      <x:c r="M36" s="83"/>
    </x:row>
    <x:row r="37" ht="19" customHeight="1">
      <x:c r="A37" s="83"/>
      <x:c r="B37" s="83"/>
      <x:c r="C37" s="83"/>
      <x:c r="D37" s="83"/>
      <x:c r="E37" s="83"/>
      <x:c r="F37" s="83"/>
      <x:c r="G37" s="83"/>
      <x:c r="H37" s="83"/>
      <x:c r="I37" s="83"/>
      <x:c r="J37" s="83"/>
      <x:c r="K37" s="83"/>
      <x:c r="L37" s="83"/>
      <x:c r="M37" s="83"/>
    </x:row>
    <x:row r="38" ht="19" customHeight="1">
      <x:c r="A38" s="83"/>
      <x:c r="B38" s="83"/>
      <x:c r="C38" s="83"/>
      <x:c r="D38" s="83"/>
      <x:c r="E38" s="83"/>
      <x:c r="F38" s="83"/>
      <x:c r="G38" s="83"/>
      <x:c r="H38" s="83"/>
      <x:c r="I38" s="83"/>
      <x:c r="J38" s="83"/>
      <x:c r="K38" s="83"/>
      <x:c r="L38" s="83"/>
      <x:c r="M38" s="83"/>
    </x:row>
    <x:row r="39" ht="19" customHeight="1">
      <x:c r="A39" s="83"/>
      <x:c r="B39" s="83"/>
      <x:c r="C39" s="83"/>
      <x:c r="D39" s="83"/>
      <x:c r="E39" s="83"/>
      <x:c r="F39" s="83"/>
      <x:c r="G39" s="83"/>
      <x:c r="H39" s="83"/>
      <x:c r="I39" s="83"/>
      <x:c r="J39" s="83"/>
      <x:c r="K39" s="83"/>
      <x:c r="L39" s="83"/>
      <x:c r="M39" s="83"/>
    </x:row>
    <x:row r="40" ht="19" customHeight="1">
      <x:c r="A40" s="83"/>
      <x:c r="B40" s="83"/>
      <x:c r="C40" s="83"/>
      <x:c r="D40" s="83"/>
      <x:c r="E40" s="83"/>
      <x:c r="F40" s="83"/>
      <x:c r="G40" s="83"/>
      <x:c r="H40" s="83"/>
      <x:c r="I40" s="83"/>
      <x:c r="J40" s="83"/>
      <x:c r="K40" s="83"/>
      <x:c r="L40" s="83"/>
      <x:c r="M40" s="83"/>
    </x:row>
    <x:row r="41" ht="19" customHeight="1">
      <x:c r="A41" s="83"/>
      <x:c r="B41" s="83"/>
      <x:c r="C41" s="83"/>
      <x:c r="D41" s="83"/>
      <x:c r="E41" s="83"/>
      <x:c r="F41" s="83"/>
      <x:c r="G41" s="83"/>
      <x:c r="H41" s="83"/>
      <x:c r="I41" s="83"/>
      <x:c r="J41" s="83"/>
      <x:c r="K41" s="83"/>
      <x:c r="L41" s="83"/>
      <x:c r="M41" s="83"/>
    </x:row>
    <x:row r="42" ht="19" customHeight="1">
      <x:c r="A42" s="83"/>
      <x:c r="B42" s="83"/>
      <x:c r="C42" s="83"/>
      <x:c r="D42" s="83"/>
      <x:c r="E42" s="83"/>
      <x:c r="F42" s="83"/>
      <x:c r="G42" s="83"/>
      <x:c r="H42" s="83"/>
      <x:c r="I42" s="83"/>
      <x:c r="J42" s="83"/>
      <x:c r="K42" s="83"/>
      <x:c r="L42" s="83"/>
      <x:c r="M42" s="83"/>
    </x:row>
    <x:row r="43" ht="19" customHeight="1">
      <x:c r="A43" s="83"/>
      <x:c r="B43" s="83"/>
      <x:c r="C43" s="83"/>
      <x:c r="D43" s="83"/>
      <x:c r="E43" s="83"/>
      <x:c r="F43" s="83"/>
      <x:c r="G43" s="83"/>
      <x:c r="H43" s="83"/>
      <x:c r="I43" s="83"/>
      <x:c r="J43" s="83"/>
      <x:c r="K43" s="83"/>
      <x:c r="L43" s="83"/>
      <x:c r="M43" s="83"/>
    </x:row>
    <x:row r="44" ht="19" customHeight="1">
      <x:c r="A44" s="83"/>
      <x:c r="B44" s="83"/>
      <x:c r="C44" s="83"/>
      <x:c r="D44" s="83"/>
      <x:c r="E44" s="83"/>
      <x:c r="F44" s="83"/>
      <x:c r="G44" s="83"/>
      <x:c r="H44" s="83"/>
      <x:c r="I44" s="83"/>
      <x:c r="J44" s="83"/>
      <x:c r="K44" s="83"/>
      <x:c r="L44" s="83"/>
      <x:c r="M44" s="83"/>
    </x:row>
    <x:row r="45" ht="19" customHeight="1">
      <x:c r="A45" s="83"/>
      <x:c r="B45" s="83"/>
      <x:c r="C45" s="83"/>
      <x:c r="D45" s="83"/>
      <x:c r="E45" s="83"/>
      <x:c r="F45" s="83"/>
      <x:c r="G45" s="83"/>
      <x:c r="H45" s="83"/>
      <x:c r="I45" s="83"/>
      <x:c r="J45" s="83"/>
      <x:c r="K45" s="83"/>
      <x:c r="L45" s="83"/>
      <x:c r="M45" s="83"/>
    </x:row>
    <x:row r="46" ht="19" customHeight="1">
      <x:c r="A46" s="83"/>
      <x:c r="B46" s="83"/>
      <x:c r="C46" s="83"/>
      <x:c r="D46" s="83"/>
      <x:c r="E46" s="83"/>
      <x:c r="F46" s="83"/>
      <x:c r="G46" s="83"/>
      <x:c r="H46" s="83"/>
      <x:c r="I46" s="83"/>
      <x:c r="J46" s="83"/>
      <x:c r="K46" s="83"/>
      <x:c r="L46" s="83"/>
      <x:c r="M46" s="83"/>
    </x:row>
    <x:row r="47" ht="19" customHeight="1">
      <x:c r="A47" s="83"/>
      <x:c r="B47" s="83"/>
      <x:c r="C47" s="83"/>
      <x:c r="D47" s="83"/>
      <x:c r="E47" s="83"/>
      <x:c r="F47" s="83"/>
      <x:c r="G47" s="83"/>
      <x:c r="H47" s="83"/>
      <x:c r="I47" s="83"/>
      <x:c r="J47" s="83"/>
      <x:c r="K47" s="83"/>
      <x:c r="L47" s="83"/>
      <x:c r="M47" s="83"/>
    </x:row>
    <x:row r="48" ht="19" customHeight="1">
      <x:c r="A48" s="83"/>
      <x:c r="B48" s="83"/>
      <x:c r="C48" s="83"/>
      <x:c r="D48" s="83"/>
      <x:c r="E48" s="83"/>
      <x:c r="F48" s="83"/>
      <x:c r="G48" s="83"/>
      <x:c r="H48" s="83"/>
      <x:c r="I48" s="83"/>
      <x:c r="J48" s="83"/>
      <x:c r="K48" s="83"/>
      <x:c r="L48" s="83"/>
      <x:c r="M48" s="83"/>
    </x:row>
    <x:row r="49" ht="19" customHeight="1">
      <x:c r="A49" s="83"/>
      <x:c r="B49" s="83"/>
      <x:c r="C49" s="83"/>
      <x:c r="D49" s="83"/>
      <x:c r="E49" s="83"/>
      <x:c r="F49" s="83"/>
      <x:c r="G49" s="83"/>
      <x:c r="H49" s="83"/>
      <x:c r="I49" s="83"/>
      <x:c r="J49" s="83"/>
      <x:c r="K49" s="83"/>
      <x:c r="L49" s="83"/>
      <x:c r="M49" s="83"/>
    </x:row>
    <x:row r="50" ht="19" customHeight="1">
      <x:c r="A50" s="83"/>
      <x:c r="B50" s="83"/>
      <x:c r="C50" s="83"/>
      <x:c r="D50" s="83"/>
      <x:c r="E50" s="83"/>
      <x:c r="F50" s="83"/>
      <x:c r="G50" s="83"/>
      <x:c r="H50" s="83"/>
      <x:c r="I50" s="83"/>
      <x:c r="J50" s="83"/>
      <x:c r="K50" s="83"/>
      <x:c r="L50" s="83"/>
      <x:c r="M50" s="83"/>
    </x:row>
    <x:row r="51" ht="19" customHeight="1">
      <x:c r="A51" s="83"/>
      <x:c r="B51" s="83"/>
      <x:c r="C51" s="83"/>
      <x:c r="D51" s="83"/>
      <x:c r="E51" s="83"/>
      <x:c r="F51" s="83"/>
      <x:c r="G51" s="83"/>
      <x:c r="H51" s="83"/>
      <x:c r="I51" s="83"/>
      <x:c r="J51" s="83"/>
      <x:c r="K51" s="83"/>
      <x:c r="L51" s="83"/>
      <x:c r="M51" s="83"/>
    </x:row>
    <x:row r="52" ht="19" customHeight="1">
      <x:c r="A52" s="83"/>
      <x:c r="B52" s="83"/>
      <x:c r="C52" s="83"/>
      <x:c r="D52" s="83"/>
      <x:c r="E52" s="83"/>
      <x:c r="F52" s="83"/>
      <x:c r="G52" s="83"/>
      <x:c r="H52" s="83"/>
      <x:c r="I52" s="83"/>
      <x:c r="J52" s="83"/>
      <x:c r="K52" s="83"/>
      <x:c r="L52" s="83"/>
      <x:c r="M52" s="83"/>
    </x:row>
    <x:row r="53" ht="19" customHeight="1">
      <x:c r="A53" s="83"/>
      <x:c r="B53" s="83"/>
      <x:c r="C53" s="83"/>
      <x:c r="D53" s="83"/>
      <x:c r="E53" s="83"/>
      <x:c r="F53" s="83"/>
      <x:c r="G53" s="83"/>
      <x:c r="H53" s="83"/>
      <x:c r="I53" s="83"/>
      <x:c r="J53" s="83"/>
      <x:c r="K53" s="83"/>
      <x:c r="L53" s="83"/>
      <x:c r="M53" s="83"/>
    </x:row>
    <x:row r="54" ht="19" customHeight="1">
      <x:c r="A54" s="83"/>
      <x:c r="B54" s="83"/>
      <x:c r="C54" s="83"/>
      <x:c r="D54" s="83"/>
      <x:c r="E54" s="83"/>
      <x:c r="F54" s="83"/>
      <x:c r="G54" s="83"/>
      <x:c r="H54" s="83"/>
      <x:c r="I54" s="83"/>
      <x:c r="J54" s="83"/>
      <x:c r="K54" s="83"/>
      <x:c r="L54" s="83"/>
      <x:c r="M54" s="83"/>
    </x:row>
    <x:row r="55" ht="19" customHeight="1">
      <x:c r="A55" s="83"/>
      <x:c r="B55" s="83"/>
      <x:c r="C55" s="83"/>
      <x:c r="D55" s="83"/>
      <x:c r="E55" s="83"/>
      <x:c r="F55" s="83"/>
      <x:c r="G55" s="83"/>
      <x:c r="H55" s="83"/>
      <x:c r="I55" s="83"/>
      <x:c r="J55" s="83"/>
      <x:c r="K55" s="83"/>
      <x:c r="L55" s="83"/>
      <x:c r="M55" s="83"/>
    </x:row>
    <x:row r="56" ht="19" customHeight="1">
      <x:c r="A56" s="83"/>
      <x:c r="B56" s="83"/>
      <x:c r="C56" s="83"/>
      <x:c r="D56" s="83"/>
      <x:c r="E56" s="83"/>
      <x:c r="F56" s="83"/>
      <x:c r="G56" s="83"/>
      <x:c r="H56" s="83"/>
      <x:c r="I56" s="83"/>
      <x:c r="J56" s="83"/>
      <x:c r="K56" s="83"/>
      <x:c r="L56" s="83"/>
      <x:c r="M56" s="83"/>
    </x:row>
    <x:row r="57" ht="19" customHeight="1">
      <x:c r="A57" s="83"/>
      <x:c r="B57" s="83"/>
      <x:c r="C57" s="83"/>
      <x:c r="D57" s="83"/>
      <x:c r="E57" s="83"/>
      <x:c r="F57" s="83"/>
      <x:c r="G57" s="83"/>
      <x:c r="H57" s="83"/>
      <x:c r="I57" s="83"/>
      <x:c r="J57" s="83"/>
      <x:c r="K57" s="83"/>
      <x:c r="L57" s="83"/>
      <x:c r="M57" s="83"/>
    </x:row>
    <x:row r="58" ht="19" customHeight="1">
      <x:c r="A58" s="83"/>
      <x:c r="B58" s="83"/>
      <x:c r="C58" s="83"/>
      <x:c r="D58" s="83"/>
      <x:c r="E58" s="83"/>
      <x:c r="F58" s="83"/>
      <x:c r="G58" s="83"/>
      <x:c r="H58" s="83"/>
      <x:c r="I58" s="83"/>
      <x:c r="J58" s="83"/>
      <x:c r="K58" s="83"/>
      <x:c r="L58" s="83"/>
      <x:c r="M58" s="83"/>
    </x:row>
    <x:row r="59" ht="19" customHeight="1">
      <x:c r="A59" s="83"/>
      <x:c r="B59" s="83"/>
      <x:c r="C59" s="83"/>
      <x:c r="D59" s="83"/>
      <x:c r="E59" s="83"/>
      <x:c r="F59" s="83"/>
      <x:c r="G59" s="83"/>
      <x:c r="H59" s="83"/>
      <x:c r="I59" s="83"/>
      <x:c r="J59" s="83"/>
      <x:c r="K59" s="83"/>
      <x:c r="L59" s="83"/>
      <x:c r="M59" s="83"/>
    </x:row>
    <x:row r="60" ht="19" customHeight="1">
      <x:c r="A60" s="83"/>
      <x:c r="B60" s="83"/>
      <x:c r="C60" s="83"/>
      <x:c r="D60" s="83"/>
      <x:c r="E60" s="83"/>
      <x:c r="F60" s="83"/>
      <x:c r="G60" s="83"/>
      <x:c r="H60" s="83"/>
      <x:c r="I60" s="83"/>
      <x:c r="J60" s="83"/>
      <x:c r="K60" s="83"/>
      <x:c r="L60" s="83"/>
      <x:c r="M60" s="83"/>
    </x:row>
    <x:row r="61" ht="19" customHeight="1">
      <x:c r="A61" s="83"/>
      <x:c r="B61" s="83"/>
      <x:c r="C61" s="83"/>
      <x:c r="D61" s="83"/>
      <x:c r="E61" s="83"/>
      <x:c r="F61" s="83"/>
      <x:c r="G61" s="83"/>
      <x:c r="H61" s="83"/>
      <x:c r="I61" s="83"/>
      <x:c r="J61" s="83"/>
      <x:c r="K61" s="83"/>
      <x:c r="L61" s="83"/>
      <x:c r="M61" s="83"/>
    </x:row>
    <x:row r="62" ht="19" customHeight="1">
      <x:c r="A62" s="83"/>
      <x:c r="B62" s="83"/>
      <x:c r="C62" s="83"/>
      <x:c r="D62" s="83"/>
      <x:c r="E62" s="83"/>
      <x:c r="F62" s="83"/>
      <x:c r="G62" s="83"/>
      <x:c r="H62" s="83"/>
      <x:c r="I62" s="83"/>
      <x:c r="J62" s="83"/>
      <x:c r="K62" s="83"/>
      <x:c r="L62" s="83"/>
      <x:c r="M62" s="83"/>
    </x:row>
    <x:row r="63" ht="19" customHeight="1">
      <x:c r="A63" s="83"/>
      <x:c r="B63" s="83"/>
      <x:c r="C63" s="83"/>
      <x:c r="D63" s="83"/>
      <x:c r="E63" s="83"/>
      <x:c r="F63" s="83"/>
      <x:c r="G63" s="83"/>
      <x:c r="H63" s="83"/>
      <x:c r="I63" s="83"/>
      <x:c r="J63" s="83"/>
      <x:c r="K63" s="83"/>
      <x:c r="L63" s="83"/>
      <x:c r="M63" s="83"/>
    </x:row>
    <x:row r="64" ht="19" customHeight="1">
      <x:c r="A64" s="83"/>
      <x:c r="B64" s="83"/>
      <x:c r="C64" s="83"/>
      <x:c r="D64" s="83"/>
      <x:c r="E64" s="83"/>
      <x:c r="F64" s="83"/>
      <x:c r="G64" s="83"/>
      <x:c r="H64" s="83"/>
      <x:c r="I64" s="83"/>
      <x:c r="J64" s="83"/>
      <x:c r="K64" s="83"/>
      <x:c r="L64" s="83"/>
      <x:c r="M64" s="83"/>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J2"/>
    <x:mergeCell ref="A3:J3"/>
  </x:mergeCells>
  <x:pageMargins left="0.7" right="0.7" top="0.75" bottom="0.75" header="0.3" footer="0.3"/>
  <x:legacyDrawing xmlns:r="http://schemas.openxmlformats.org/officeDocument/2006/relationships" r:id="Rabc0fbee3f0f4e0d"/>
</x:worksheet>
</file>

<file path=xl/worksheets/sheet5.xml><?xml version="1.0" encoding="utf-8"?>
<x:worksheet xmlns:x="http://schemas.openxmlformats.org/spreadsheetml/2006/main">
  <x:sheetViews>
    <x:sheetView showGridLines="0" workbookViewId="0"/>
  </x:sheetViews>
  <x:sheetFormatPr defaultRowHeight="15"/>
  <x:cols>
    <x:col min="1" max="1" width="15" hidden="0" customWidth="1"/>
    <x:col min="2" max="2" width="15" hidden="0" customWidth="1"/>
    <x:col min="3" max="3" width="33" hidden="0" customWidth="1"/>
    <x:col min="4" max="4" width="15" hidden="0" customWidth="1"/>
    <x:col min="5" max="5" width="6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s>
  <x:sheetData>
    <x:row r="1" ht="25" customHeight="1">
      <x:c r="A1" s="82" t="str">
        <x:v>PURCHASING POWER</x:v>
      </x:c>
      <x:c r="B1" s="82"/>
      <x:c r="C1" s="82"/>
      <x:c r="D1" s="82"/>
      <x:c r="E1" s="82"/>
      <x:c r="F1" s="83"/>
      <x:c r="G1" s="83"/>
      <x:c r="H1" s="83"/>
      <x:c r="I1" s="83"/>
      <x:c r="J1" s="83"/>
      <x:c r="K1" s="83"/>
      <x:c r="L1" s="83"/>
      <x:c r="M1" s="83"/>
    </x:row>
    <x:row r="2" ht="25" customHeight="1">
      <x:c r="A2" s="82"/>
      <x:c r="B2" s="82"/>
      <x:c r="C2" s="82"/>
      <x:c r="D2" s="82"/>
      <x:c r="E2" s="82"/>
      <x:c r="F2" s="83"/>
      <x:c r="G2" s="83"/>
      <x:c r="H2" s="83"/>
      <x:c r="I2" s="83"/>
      <x:c r="J2" s="83"/>
      <x:c r="K2" s="83"/>
      <x:c r="L2" s="83"/>
      <x:c r="M2" s="83"/>
    </x:row>
    <x:row r="3" ht="30" customHeight="1">
      <x:c r="A3" s="84" t="str">
        <x:v>1968–2025: published rounded annual CPI; 2026: August snapshot. No full-year forecast.</x:v>
      </x:c>
      <x:c r="B3" s="84"/>
      <x:c r="C3" s="84"/>
      <x:c r="D3" s="84"/>
      <x:c r="E3" s="84"/>
      <x:c r="F3" s="83"/>
      <x:c r="G3" s="83"/>
      <x:c r="H3" s="83"/>
      <x:c r="I3" s="83"/>
      <x:c r="J3" s="83"/>
      <x:c r="K3" s="83"/>
      <x:c r="L3" s="83"/>
      <x:c r="M3" s="83"/>
    </x:row>
    <x:row r="4" ht="19" customHeight="1">
      <x:c r="A4" s="83"/>
      <x:c r="B4" s="83"/>
      <x:c r="C4" s="83"/>
      <x:c r="D4" s="83"/>
      <x:c r="E4" s="83"/>
      <x:c r="F4" s="83"/>
      <x:c r="G4" s="83"/>
      <x:c r="H4" s="83"/>
      <x:c r="I4" s="83"/>
      <x:c r="J4" s="83"/>
      <x:c r="K4" s="83"/>
      <x:c r="L4" s="83"/>
      <x:c r="M4" s="83"/>
    </x:row>
    <x:row r="5" ht="32" customHeight="1">
      <x:c r="A5" s="85" t="str">
        <x:v>Year</x:v>
      </x:c>
      <x:c r="B5" s="85" t="str">
        <x:v>CPI</x:v>
      </x:c>
      <x:c r="C5" s="85" t="str">
        <x:v>Reference basis</x:v>
      </x:c>
      <x:c r="D5" s="85" t="str">
        <x:v>Source</x:v>
      </x:c>
      <x:c r="E5" s="85" t="str">
        <x:v>Source URL</x:v>
      </x:c>
      <x:c r="F5" s="83"/>
      <x:c r="G5" s="83"/>
      <x:c r="H5" s="83"/>
      <x:c r="I5" s="83"/>
      <x:c r="J5" s="83"/>
      <x:c r="K5" s="83"/>
      <x:c r="L5" s="83"/>
      <x:c r="M5" s="83"/>
    </x:row>
    <x:row r="6" ht="19" customHeight="1">
      <x:c r="A6" s="83" t="n">
        <x:v>1968</x:v>
      </x:c>
      <x:c r="B6" s="128" t="n">
        <x:v>34.8</x:v>
      </x:c>
      <x:c r="C6" s="83" t="str">
        <x:v>Published rounded annual reference</x:v>
      </x:c>
      <x:c r="D6" s="83" t="str">
        <x:v>S21</x:v>
      </x:c>
      <x:c r="E6" s="87" t="str">
        <x:v>https://www.minneapolisfed.org/about-us/monetary-policy/inflation-calculator/consumer-price-index-1913-</x:v>
      </x:c>
      <x:c r="F6" s="83"/>
      <x:c r="G6" s="83"/>
      <x:c r="H6" s="83"/>
      <x:c r="I6" s="83"/>
      <x:c r="J6" s="83"/>
      <x:c r="K6" s="83"/>
      <x:c r="L6" s="83"/>
      <x:c r="M6" s="83"/>
    </x:row>
    <x:row r="7" ht="19" customHeight="1">
      <x:c r="A7" s="83" t="n">
        <x:v>1969</x:v>
      </x:c>
      <x:c r="B7" s="128" t="n">
        <x:v>36.7</x:v>
      </x:c>
      <x:c r="C7" s="83" t="str">
        <x:v>Published rounded annual reference</x:v>
      </x:c>
      <x:c r="D7" s="83" t="str">
        <x:v>S21</x:v>
      </x:c>
      <x:c r="E7" s="87" t="str">
        <x:v>https://www.minneapolisfed.org/about-us/monetary-policy/inflation-calculator/consumer-price-index-1913-</x:v>
      </x:c>
      <x:c r="F7" s="83"/>
      <x:c r="G7" s="83"/>
      <x:c r="H7" s="83"/>
      <x:c r="I7" s="83"/>
      <x:c r="J7" s="83"/>
      <x:c r="K7" s="83"/>
      <x:c r="L7" s="83"/>
      <x:c r="M7" s="83"/>
    </x:row>
    <x:row r="8" ht="19" customHeight="1">
      <x:c r="A8" s="83" t="n">
        <x:v>1970</x:v>
      </x:c>
      <x:c r="B8" s="128" t="n">
        <x:v>38.8</x:v>
      </x:c>
      <x:c r="C8" s="83" t="str">
        <x:v>Published rounded annual reference</x:v>
      </x:c>
      <x:c r="D8" s="83" t="str">
        <x:v>S21</x:v>
      </x:c>
      <x:c r="E8" s="87" t="str">
        <x:v>https://www.minneapolisfed.org/about-us/monetary-policy/inflation-calculator/consumer-price-index-1913-</x:v>
      </x:c>
      <x:c r="F8" s="83"/>
      <x:c r="G8" s="83"/>
      <x:c r="H8" s="83"/>
      <x:c r="I8" s="83"/>
      <x:c r="J8" s="83"/>
      <x:c r="K8" s="83"/>
      <x:c r="L8" s="83"/>
      <x:c r="M8" s="83"/>
    </x:row>
    <x:row r="9" ht="19" customHeight="1">
      <x:c r="A9" s="83" t="n">
        <x:v>1971</x:v>
      </x:c>
      <x:c r="B9" s="128" t="n">
        <x:v>40.5</x:v>
      </x:c>
      <x:c r="C9" s="83" t="str">
        <x:v>Published rounded annual reference</x:v>
      </x:c>
      <x:c r="D9" s="83" t="str">
        <x:v>S21</x:v>
      </x:c>
      <x:c r="E9" s="87" t="str">
        <x:v>https://www.minneapolisfed.org/about-us/monetary-policy/inflation-calculator/consumer-price-index-1913-</x:v>
      </x:c>
      <x:c r="F9" s="83"/>
      <x:c r="G9" s="83"/>
      <x:c r="H9" s="83"/>
      <x:c r="I9" s="83"/>
      <x:c r="J9" s="83"/>
      <x:c r="K9" s="83"/>
      <x:c r="L9" s="83"/>
      <x:c r="M9" s="83"/>
    </x:row>
    <x:row r="10" ht="19" customHeight="1">
      <x:c r="A10" s="83" t="n">
        <x:v>1972</x:v>
      </x:c>
      <x:c r="B10" s="128" t="n">
        <x:v>41.8</x:v>
      </x:c>
      <x:c r="C10" s="83" t="str">
        <x:v>Published rounded annual reference</x:v>
      </x:c>
      <x:c r="D10" s="83" t="str">
        <x:v>S21</x:v>
      </x:c>
      <x:c r="E10" s="87" t="str">
        <x:v>https://www.minneapolisfed.org/about-us/monetary-policy/inflation-calculator/consumer-price-index-1913-</x:v>
      </x:c>
      <x:c r="F10" s="83"/>
      <x:c r="G10" s="83"/>
      <x:c r="H10" s="83"/>
      <x:c r="I10" s="83"/>
      <x:c r="J10" s="83"/>
      <x:c r="K10" s="83"/>
      <x:c r="L10" s="83"/>
      <x:c r="M10" s="83"/>
    </x:row>
    <x:row r="11" ht="19" customHeight="1">
      <x:c r="A11" s="83" t="n">
        <x:v>1973</x:v>
      </x:c>
      <x:c r="B11" s="128" t="n">
        <x:v>44.4</x:v>
      </x:c>
      <x:c r="C11" s="83" t="str">
        <x:v>Published rounded annual reference</x:v>
      </x:c>
      <x:c r="D11" s="83" t="str">
        <x:v>S21</x:v>
      </x:c>
      <x:c r="E11" s="87" t="str">
        <x:v>https://www.minneapolisfed.org/about-us/monetary-policy/inflation-calculator/consumer-price-index-1913-</x:v>
      </x:c>
      <x:c r="F11" s="83"/>
      <x:c r="G11" s="83"/>
      <x:c r="H11" s="83"/>
      <x:c r="I11" s="83"/>
      <x:c r="J11" s="83"/>
      <x:c r="K11" s="83"/>
      <x:c r="L11" s="83"/>
      <x:c r="M11" s="83"/>
    </x:row>
    <x:row r="12" ht="19" customHeight="1">
      <x:c r="A12" s="83" t="n">
        <x:v>1974</x:v>
      </x:c>
      <x:c r="B12" s="128" t="n">
        <x:v>49.3</x:v>
      </x:c>
      <x:c r="C12" s="83" t="str">
        <x:v>Published rounded annual reference</x:v>
      </x:c>
      <x:c r="D12" s="83" t="str">
        <x:v>S21</x:v>
      </x:c>
      <x:c r="E12" s="87" t="str">
        <x:v>https://www.minneapolisfed.org/about-us/monetary-policy/inflation-calculator/consumer-price-index-1913-</x:v>
      </x:c>
      <x:c r="F12" s="83"/>
      <x:c r="G12" s="83"/>
      <x:c r="H12" s="83"/>
      <x:c r="I12" s="83"/>
      <x:c r="J12" s="83"/>
      <x:c r="K12" s="83"/>
      <x:c r="L12" s="83"/>
      <x:c r="M12" s="83"/>
    </x:row>
    <x:row r="13" ht="19" customHeight="1">
      <x:c r="A13" s="83" t="n">
        <x:v>1975</x:v>
      </x:c>
      <x:c r="B13" s="128" t="n">
        <x:v>53.8</x:v>
      </x:c>
      <x:c r="C13" s="83" t="str">
        <x:v>Published rounded annual reference</x:v>
      </x:c>
      <x:c r="D13" s="83" t="str">
        <x:v>S21</x:v>
      </x:c>
      <x:c r="E13" s="87" t="str">
        <x:v>https://www.minneapolisfed.org/about-us/monetary-policy/inflation-calculator/consumer-price-index-1913-</x:v>
      </x:c>
      <x:c r="F13" s="83"/>
      <x:c r="G13" s="83"/>
      <x:c r="H13" s="83"/>
      <x:c r="I13" s="83"/>
      <x:c r="J13" s="83"/>
      <x:c r="K13" s="83"/>
      <x:c r="L13" s="83"/>
      <x:c r="M13" s="83"/>
    </x:row>
    <x:row r="14" ht="19" customHeight="1">
      <x:c r="A14" s="83" t="n">
        <x:v>1976</x:v>
      </x:c>
      <x:c r="B14" s="128" t="n">
        <x:v>56.9</x:v>
      </x:c>
      <x:c r="C14" s="83" t="str">
        <x:v>Published rounded annual reference</x:v>
      </x:c>
      <x:c r="D14" s="83" t="str">
        <x:v>S21</x:v>
      </x:c>
      <x:c r="E14" s="87" t="str">
        <x:v>https://www.minneapolisfed.org/about-us/monetary-policy/inflation-calculator/consumer-price-index-1913-</x:v>
      </x:c>
      <x:c r="F14" s="83"/>
      <x:c r="G14" s="83"/>
      <x:c r="H14" s="83"/>
      <x:c r="I14" s="83"/>
      <x:c r="J14" s="83"/>
      <x:c r="K14" s="83"/>
      <x:c r="L14" s="83"/>
      <x:c r="M14" s="83"/>
    </x:row>
    <x:row r="15" ht="19" customHeight="1">
      <x:c r="A15" s="83" t="n">
        <x:v>1977</x:v>
      </x:c>
      <x:c r="B15" s="128" t="n">
        <x:v>60.6</x:v>
      </x:c>
      <x:c r="C15" s="83" t="str">
        <x:v>Published rounded annual reference</x:v>
      </x:c>
      <x:c r="D15" s="83" t="str">
        <x:v>S21</x:v>
      </x:c>
      <x:c r="E15" s="87" t="str">
        <x:v>https://www.minneapolisfed.org/about-us/monetary-policy/inflation-calculator/consumer-price-index-1913-</x:v>
      </x:c>
      <x:c r="F15" s="83"/>
      <x:c r="G15" s="83"/>
      <x:c r="H15" s="83"/>
      <x:c r="I15" s="83"/>
      <x:c r="J15" s="83"/>
      <x:c r="K15" s="83"/>
      <x:c r="L15" s="83"/>
      <x:c r="M15" s="83"/>
    </x:row>
    <x:row r="16" ht="19" customHeight="1">
      <x:c r="A16" s="83" t="n">
        <x:v>1978</x:v>
      </x:c>
      <x:c r="B16" s="128" t="n">
        <x:v>65.2</x:v>
      </x:c>
      <x:c r="C16" s="83" t="str">
        <x:v>Published rounded annual reference</x:v>
      </x:c>
      <x:c r="D16" s="83" t="str">
        <x:v>S21</x:v>
      </x:c>
      <x:c r="E16" s="87" t="str">
        <x:v>https://www.minneapolisfed.org/about-us/monetary-policy/inflation-calculator/consumer-price-index-1913-</x:v>
      </x:c>
      <x:c r="F16" s="83"/>
      <x:c r="G16" s="83"/>
      <x:c r="H16" s="83"/>
      <x:c r="I16" s="83"/>
      <x:c r="J16" s="83"/>
      <x:c r="K16" s="83"/>
      <x:c r="L16" s="83"/>
      <x:c r="M16" s="83"/>
    </x:row>
    <x:row r="17" ht="19" customHeight="1">
      <x:c r="A17" s="83" t="n">
        <x:v>1979</x:v>
      </x:c>
      <x:c r="B17" s="128" t="n">
        <x:v>72.6</x:v>
      </x:c>
      <x:c r="C17" s="83" t="str">
        <x:v>Published rounded annual reference</x:v>
      </x:c>
      <x:c r="D17" s="83" t="str">
        <x:v>S21</x:v>
      </x:c>
      <x:c r="E17" s="87" t="str">
        <x:v>https://www.minneapolisfed.org/about-us/monetary-policy/inflation-calculator/consumer-price-index-1913-</x:v>
      </x:c>
      <x:c r="F17" s="83"/>
      <x:c r="G17" s="83"/>
      <x:c r="H17" s="83"/>
      <x:c r="I17" s="83"/>
      <x:c r="J17" s="83"/>
      <x:c r="K17" s="83"/>
      <x:c r="L17" s="83"/>
      <x:c r="M17" s="83"/>
    </x:row>
    <x:row r="18" ht="19" customHeight="1">
      <x:c r="A18" s="83" t="n">
        <x:v>1980</x:v>
      </x:c>
      <x:c r="B18" s="128" t="n">
        <x:v>82.4</x:v>
      </x:c>
      <x:c r="C18" s="83" t="str">
        <x:v>Published rounded annual reference</x:v>
      </x:c>
      <x:c r="D18" s="83" t="str">
        <x:v>S21</x:v>
      </x:c>
      <x:c r="E18" s="87" t="str">
        <x:v>https://www.minneapolisfed.org/about-us/monetary-policy/inflation-calculator/consumer-price-index-1913-</x:v>
      </x:c>
      <x:c r="F18" s="83"/>
      <x:c r="G18" s="83"/>
      <x:c r="H18" s="83"/>
      <x:c r="I18" s="83"/>
      <x:c r="J18" s="83"/>
      <x:c r="K18" s="83"/>
      <x:c r="L18" s="83"/>
      <x:c r="M18" s="83"/>
    </x:row>
    <x:row r="19" ht="19" customHeight="1">
      <x:c r="A19" s="83" t="n">
        <x:v>1981</x:v>
      </x:c>
      <x:c r="B19" s="128" t="n">
        <x:v>90.9</x:v>
      </x:c>
      <x:c r="C19" s="83" t="str">
        <x:v>Published rounded annual reference</x:v>
      </x:c>
      <x:c r="D19" s="83" t="str">
        <x:v>S21</x:v>
      </x:c>
      <x:c r="E19" s="87" t="str">
        <x:v>https://www.minneapolisfed.org/about-us/monetary-policy/inflation-calculator/consumer-price-index-1913-</x:v>
      </x:c>
      <x:c r="F19" s="83"/>
      <x:c r="G19" s="83"/>
      <x:c r="H19" s="83"/>
      <x:c r="I19" s="83"/>
      <x:c r="J19" s="83"/>
      <x:c r="K19" s="83"/>
      <x:c r="L19" s="83"/>
      <x:c r="M19" s="83"/>
    </x:row>
    <x:row r="20" ht="19" customHeight="1">
      <x:c r="A20" s="83" t="n">
        <x:v>1982</x:v>
      </x:c>
      <x:c r="B20" s="128" t="n">
        <x:v>96.5</x:v>
      </x:c>
      <x:c r="C20" s="83" t="str">
        <x:v>Published rounded annual reference</x:v>
      </x:c>
      <x:c r="D20" s="83" t="str">
        <x:v>S21</x:v>
      </x:c>
      <x:c r="E20" s="87" t="str">
        <x:v>https://www.minneapolisfed.org/about-us/monetary-policy/inflation-calculator/consumer-price-index-1913-</x:v>
      </x:c>
      <x:c r="F20" s="83"/>
      <x:c r="G20" s="83"/>
      <x:c r="H20" s="83"/>
      <x:c r="I20" s="83"/>
      <x:c r="J20" s="83"/>
      <x:c r="K20" s="83"/>
      <x:c r="L20" s="83"/>
      <x:c r="M20" s="83"/>
    </x:row>
    <x:row r="21" ht="19" customHeight="1">
      <x:c r="A21" s="83" t="n">
        <x:v>1983</x:v>
      </x:c>
      <x:c r="B21" s="128" t="n">
        <x:v>99.6</x:v>
      </x:c>
      <x:c r="C21" s="83" t="str">
        <x:v>Published rounded annual reference</x:v>
      </x:c>
      <x:c r="D21" s="83" t="str">
        <x:v>S21</x:v>
      </x:c>
      <x:c r="E21" s="87" t="str">
        <x:v>https://www.minneapolisfed.org/about-us/monetary-policy/inflation-calculator/consumer-price-index-1913-</x:v>
      </x:c>
      <x:c r="F21" s="83"/>
      <x:c r="G21" s="83"/>
      <x:c r="H21" s="83"/>
      <x:c r="I21" s="83"/>
      <x:c r="J21" s="83"/>
      <x:c r="K21" s="83"/>
      <x:c r="L21" s="83"/>
      <x:c r="M21" s="83"/>
    </x:row>
    <x:row r="22" ht="19" customHeight="1">
      <x:c r="A22" s="83" t="n">
        <x:v>1984</x:v>
      </x:c>
      <x:c r="B22" s="128" t="n">
        <x:v>103.9</x:v>
      </x:c>
      <x:c r="C22" s="83" t="str">
        <x:v>Published rounded annual reference</x:v>
      </x:c>
      <x:c r="D22" s="83" t="str">
        <x:v>S21</x:v>
      </x:c>
      <x:c r="E22" s="87" t="str">
        <x:v>https://www.minneapolisfed.org/about-us/monetary-policy/inflation-calculator/consumer-price-index-1913-</x:v>
      </x:c>
      <x:c r="F22" s="83"/>
      <x:c r="G22" s="83"/>
      <x:c r="H22" s="83"/>
      <x:c r="I22" s="83"/>
      <x:c r="J22" s="83"/>
      <x:c r="K22" s="83"/>
      <x:c r="L22" s="83"/>
      <x:c r="M22" s="83"/>
    </x:row>
    <x:row r="23" ht="19" customHeight="1">
      <x:c r="A23" s="83" t="n">
        <x:v>1985</x:v>
      </x:c>
      <x:c r="B23" s="128" t="n">
        <x:v>107.6</x:v>
      </x:c>
      <x:c r="C23" s="83" t="str">
        <x:v>Published rounded annual reference</x:v>
      </x:c>
      <x:c r="D23" s="83" t="str">
        <x:v>S21</x:v>
      </x:c>
      <x:c r="E23" s="87" t="str">
        <x:v>https://www.minneapolisfed.org/about-us/monetary-policy/inflation-calculator/consumer-price-index-1913-</x:v>
      </x:c>
      <x:c r="F23" s="83"/>
      <x:c r="G23" s="83"/>
      <x:c r="H23" s="83"/>
      <x:c r="I23" s="83"/>
      <x:c r="J23" s="83"/>
      <x:c r="K23" s="83"/>
      <x:c r="L23" s="83"/>
      <x:c r="M23" s="83"/>
    </x:row>
    <x:row r="24" ht="19" customHeight="1">
      <x:c r="A24" s="83" t="n">
        <x:v>1986</x:v>
      </x:c>
      <x:c r="B24" s="128" t="n">
        <x:v>109.6</x:v>
      </x:c>
      <x:c r="C24" s="83" t="str">
        <x:v>Published rounded annual reference</x:v>
      </x:c>
      <x:c r="D24" s="83" t="str">
        <x:v>S21</x:v>
      </x:c>
      <x:c r="E24" s="87" t="str">
        <x:v>https://www.minneapolisfed.org/about-us/monetary-policy/inflation-calculator/consumer-price-index-1913-</x:v>
      </x:c>
      <x:c r="F24" s="83"/>
      <x:c r="G24" s="83"/>
      <x:c r="H24" s="83"/>
      <x:c r="I24" s="83"/>
      <x:c r="J24" s="83"/>
      <x:c r="K24" s="83"/>
      <x:c r="L24" s="83"/>
      <x:c r="M24" s="83"/>
    </x:row>
    <x:row r="25" ht="19" customHeight="1">
      <x:c r="A25" s="83" t="n">
        <x:v>1987</x:v>
      </x:c>
      <x:c r="B25" s="128" t="n">
        <x:v>113.6</x:v>
      </x:c>
      <x:c r="C25" s="83" t="str">
        <x:v>Published rounded annual reference</x:v>
      </x:c>
      <x:c r="D25" s="83" t="str">
        <x:v>S21</x:v>
      </x:c>
      <x:c r="E25" s="87" t="str">
        <x:v>https://www.minneapolisfed.org/about-us/monetary-policy/inflation-calculator/consumer-price-index-1913-</x:v>
      </x:c>
      <x:c r="F25" s="83"/>
      <x:c r="G25" s="83"/>
      <x:c r="H25" s="83"/>
      <x:c r="I25" s="83"/>
      <x:c r="J25" s="83"/>
      <x:c r="K25" s="83"/>
      <x:c r="L25" s="83"/>
      <x:c r="M25" s="83"/>
    </x:row>
    <x:row r="26" ht="19" customHeight="1">
      <x:c r="A26" s="83" t="n">
        <x:v>1988</x:v>
      </x:c>
      <x:c r="B26" s="128" t="n">
        <x:v>118.3</x:v>
      </x:c>
      <x:c r="C26" s="83" t="str">
        <x:v>Published rounded annual reference</x:v>
      </x:c>
      <x:c r="D26" s="83" t="str">
        <x:v>S21</x:v>
      </x:c>
      <x:c r="E26" s="87" t="str">
        <x:v>https://www.minneapolisfed.org/about-us/monetary-policy/inflation-calculator/consumer-price-index-1913-</x:v>
      </x:c>
      <x:c r="F26" s="83"/>
      <x:c r="G26" s="83"/>
      <x:c r="H26" s="83"/>
      <x:c r="I26" s="83"/>
      <x:c r="J26" s="83"/>
      <x:c r="K26" s="83"/>
      <x:c r="L26" s="83"/>
      <x:c r="M26" s="83"/>
    </x:row>
    <x:row r="27" ht="19" customHeight="1">
      <x:c r="A27" s="83" t="n">
        <x:v>1989</x:v>
      </x:c>
      <x:c r="B27" s="128" t="n">
        <x:v>124</x:v>
      </x:c>
      <x:c r="C27" s="83" t="str">
        <x:v>Published rounded annual reference</x:v>
      </x:c>
      <x:c r="D27" s="83" t="str">
        <x:v>S21</x:v>
      </x:c>
      <x:c r="E27" s="87" t="str">
        <x:v>https://www.minneapolisfed.org/about-us/monetary-policy/inflation-calculator/consumer-price-index-1913-</x:v>
      </x:c>
      <x:c r="F27" s="83"/>
      <x:c r="G27" s="83"/>
      <x:c r="H27" s="83"/>
      <x:c r="I27" s="83"/>
      <x:c r="J27" s="83"/>
      <x:c r="K27" s="83"/>
      <x:c r="L27" s="83"/>
      <x:c r="M27" s="83"/>
    </x:row>
    <x:row r="28" ht="19" customHeight="1">
      <x:c r="A28" s="83" t="n">
        <x:v>1990</x:v>
      </x:c>
      <x:c r="B28" s="128" t="n">
        <x:v>130.7</x:v>
      </x:c>
      <x:c r="C28" s="83" t="str">
        <x:v>Published rounded annual reference</x:v>
      </x:c>
      <x:c r="D28" s="83" t="str">
        <x:v>S21</x:v>
      </x:c>
      <x:c r="E28" s="87" t="str">
        <x:v>https://www.minneapolisfed.org/about-us/monetary-policy/inflation-calculator/consumer-price-index-1913-</x:v>
      </x:c>
      <x:c r="F28" s="83"/>
      <x:c r="G28" s="83"/>
      <x:c r="H28" s="83"/>
      <x:c r="I28" s="83"/>
      <x:c r="J28" s="83"/>
      <x:c r="K28" s="83"/>
      <x:c r="L28" s="83"/>
      <x:c r="M28" s="83"/>
    </x:row>
    <x:row r="29" ht="19" customHeight="1">
      <x:c r="A29" s="83" t="n">
        <x:v>1991</x:v>
      </x:c>
      <x:c r="B29" s="128" t="n">
        <x:v>136.2</x:v>
      </x:c>
      <x:c r="C29" s="83" t="str">
        <x:v>Published rounded annual reference</x:v>
      </x:c>
      <x:c r="D29" s="83" t="str">
        <x:v>S21</x:v>
      </x:c>
      <x:c r="E29" s="87" t="str">
        <x:v>https://www.minneapolisfed.org/about-us/monetary-policy/inflation-calculator/consumer-price-index-1913-</x:v>
      </x:c>
      <x:c r="F29" s="83"/>
      <x:c r="G29" s="83"/>
      <x:c r="H29" s="83"/>
      <x:c r="I29" s="83"/>
      <x:c r="J29" s="83"/>
      <x:c r="K29" s="83"/>
      <x:c r="L29" s="83"/>
      <x:c r="M29" s="83"/>
    </x:row>
    <x:row r="30" ht="19" customHeight="1">
      <x:c r="A30" s="83" t="n">
        <x:v>1992</x:v>
      </x:c>
      <x:c r="B30" s="128" t="n">
        <x:v>140.3</x:v>
      </x:c>
      <x:c r="C30" s="83" t="str">
        <x:v>Published rounded annual reference</x:v>
      </x:c>
      <x:c r="D30" s="83" t="str">
        <x:v>S21</x:v>
      </x:c>
      <x:c r="E30" s="87" t="str">
        <x:v>https://www.minneapolisfed.org/about-us/monetary-policy/inflation-calculator/consumer-price-index-1913-</x:v>
      </x:c>
      <x:c r="F30" s="83"/>
      <x:c r="G30" s="83"/>
      <x:c r="H30" s="83"/>
      <x:c r="I30" s="83"/>
      <x:c r="J30" s="83"/>
      <x:c r="K30" s="83"/>
      <x:c r="L30" s="83"/>
      <x:c r="M30" s="83"/>
    </x:row>
    <x:row r="31" ht="19" customHeight="1">
      <x:c r="A31" s="83" t="n">
        <x:v>1993</x:v>
      </x:c>
      <x:c r="B31" s="128" t="n">
        <x:v>144.5</x:v>
      </x:c>
      <x:c r="C31" s="83" t="str">
        <x:v>Published rounded annual reference</x:v>
      </x:c>
      <x:c r="D31" s="83" t="str">
        <x:v>S21</x:v>
      </x:c>
      <x:c r="E31" s="87" t="str">
        <x:v>https://www.minneapolisfed.org/about-us/monetary-policy/inflation-calculator/consumer-price-index-1913-</x:v>
      </x:c>
      <x:c r="F31" s="83"/>
      <x:c r="G31" s="83"/>
      <x:c r="H31" s="83"/>
      <x:c r="I31" s="83"/>
      <x:c r="J31" s="83"/>
      <x:c r="K31" s="83"/>
      <x:c r="L31" s="83"/>
      <x:c r="M31" s="83"/>
    </x:row>
    <x:row r="32" ht="19" customHeight="1">
      <x:c r="A32" s="83" t="n">
        <x:v>1994</x:v>
      </x:c>
      <x:c r="B32" s="128" t="n">
        <x:v>148.2</x:v>
      </x:c>
      <x:c r="C32" s="83" t="str">
        <x:v>Published rounded annual reference</x:v>
      </x:c>
      <x:c r="D32" s="83" t="str">
        <x:v>S21</x:v>
      </x:c>
      <x:c r="E32" s="87" t="str">
        <x:v>https://www.minneapolisfed.org/about-us/monetary-policy/inflation-calculator/consumer-price-index-1913-</x:v>
      </x:c>
      <x:c r="F32" s="83"/>
      <x:c r="G32" s="83"/>
      <x:c r="H32" s="83"/>
      <x:c r="I32" s="83"/>
      <x:c r="J32" s="83"/>
      <x:c r="K32" s="83"/>
      <x:c r="L32" s="83"/>
      <x:c r="M32" s="83"/>
    </x:row>
    <x:row r="33" ht="19" customHeight="1">
      <x:c r="A33" s="83" t="n">
        <x:v>1995</x:v>
      </x:c>
      <x:c r="B33" s="128" t="n">
        <x:v>152.4</x:v>
      </x:c>
      <x:c r="C33" s="83" t="str">
        <x:v>Published rounded annual reference</x:v>
      </x:c>
      <x:c r="D33" s="83" t="str">
        <x:v>S21</x:v>
      </x:c>
      <x:c r="E33" s="87" t="str">
        <x:v>https://www.minneapolisfed.org/about-us/monetary-policy/inflation-calculator/consumer-price-index-1913-</x:v>
      </x:c>
      <x:c r="F33" s="83"/>
      <x:c r="G33" s="83"/>
      <x:c r="H33" s="83"/>
      <x:c r="I33" s="83"/>
      <x:c r="J33" s="83"/>
      <x:c r="K33" s="83"/>
      <x:c r="L33" s="83"/>
      <x:c r="M33" s="83"/>
    </x:row>
    <x:row r="34" ht="19" customHeight="1">
      <x:c r="A34" s="83" t="n">
        <x:v>1996</x:v>
      </x:c>
      <x:c r="B34" s="128" t="n">
        <x:v>156.9</x:v>
      </x:c>
      <x:c r="C34" s="83" t="str">
        <x:v>Published rounded annual reference</x:v>
      </x:c>
      <x:c r="D34" s="83" t="str">
        <x:v>S21</x:v>
      </x:c>
      <x:c r="E34" s="87" t="str">
        <x:v>https://www.minneapolisfed.org/about-us/monetary-policy/inflation-calculator/consumer-price-index-1913-</x:v>
      </x:c>
      <x:c r="F34" s="83"/>
      <x:c r="G34" s="83"/>
      <x:c r="H34" s="83"/>
      <x:c r="I34" s="83"/>
      <x:c r="J34" s="83"/>
      <x:c r="K34" s="83"/>
      <x:c r="L34" s="83"/>
      <x:c r="M34" s="83"/>
    </x:row>
    <x:row r="35" ht="19" customHeight="1">
      <x:c r="A35" s="83" t="n">
        <x:v>1997</x:v>
      </x:c>
      <x:c r="B35" s="128" t="n">
        <x:v>160.5</x:v>
      </x:c>
      <x:c r="C35" s="83" t="str">
        <x:v>Published rounded annual reference</x:v>
      </x:c>
      <x:c r="D35" s="83" t="str">
        <x:v>S21</x:v>
      </x:c>
      <x:c r="E35" s="87" t="str">
        <x:v>https://www.minneapolisfed.org/about-us/monetary-policy/inflation-calculator/consumer-price-index-1913-</x:v>
      </x:c>
      <x:c r="F35" s="83"/>
      <x:c r="G35" s="83"/>
      <x:c r="H35" s="83"/>
      <x:c r="I35" s="83"/>
      <x:c r="J35" s="83"/>
      <x:c r="K35" s="83"/>
      <x:c r="L35" s="83"/>
      <x:c r="M35" s="83"/>
    </x:row>
    <x:row r="36" ht="19" customHeight="1">
      <x:c r="A36" s="83" t="n">
        <x:v>1998</x:v>
      </x:c>
      <x:c r="B36" s="128" t="n">
        <x:v>163</x:v>
      </x:c>
      <x:c r="C36" s="83" t="str">
        <x:v>Published rounded annual reference</x:v>
      </x:c>
      <x:c r="D36" s="83" t="str">
        <x:v>S21</x:v>
      </x:c>
      <x:c r="E36" s="87" t="str">
        <x:v>https://www.minneapolisfed.org/about-us/monetary-policy/inflation-calculator/consumer-price-index-1913-</x:v>
      </x:c>
      <x:c r="F36" s="83"/>
      <x:c r="G36" s="83"/>
      <x:c r="H36" s="83"/>
      <x:c r="I36" s="83"/>
      <x:c r="J36" s="83"/>
      <x:c r="K36" s="83"/>
      <x:c r="L36" s="83"/>
      <x:c r="M36" s="83"/>
    </x:row>
    <x:row r="37" ht="19" customHeight="1">
      <x:c r="A37" s="83" t="n">
        <x:v>1999</x:v>
      </x:c>
      <x:c r="B37" s="128" t="n">
        <x:v>166.6</x:v>
      </x:c>
      <x:c r="C37" s="83" t="str">
        <x:v>Published rounded annual reference</x:v>
      </x:c>
      <x:c r="D37" s="83" t="str">
        <x:v>S21</x:v>
      </x:c>
      <x:c r="E37" s="87" t="str">
        <x:v>https://www.minneapolisfed.org/about-us/monetary-policy/inflation-calculator/consumer-price-index-1913-</x:v>
      </x:c>
      <x:c r="F37" s="83"/>
      <x:c r="G37" s="83"/>
      <x:c r="H37" s="83"/>
      <x:c r="I37" s="83"/>
      <x:c r="J37" s="83"/>
      <x:c r="K37" s="83"/>
      <x:c r="L37" s="83"/>
      <x:c r="M37" s="83"/>
    </x:row>
    <x:row r="38" ht="19" customHeight="1">
      <x:c r="A38" s="83" t="n">
        <x:v>2000</x:v>
      </x:c>
      <x:c r="B38" s="128" t="n">
        <x:v>172.2</x:v>
      </x:c>
      <x:c r="C38" s="83" t="str">
        <x:v>Published rounded annual reference</x:v>
      </x:c>
      <x:c r="D38" s="83" t="str">
        <x:v>S21</x:v>
      </x:c>
      <x:c r="E38" s="87" t="str">
        <x:v>https://www.minneapolisfed.org/about-us/monetary-policy/inflation-calculator/consumer-price-index-1913-</x:v>
      </x:c>
      <x:c r="F38" s="83"/>
      <x:c r="G38" s="83"/>
      <x:c r="H38" s="83"/>
      <x:c r="I38" s="83"/>
      <x:c r="J38" s="83"/>
      <x:c r="K38" s="83"/>
      <x:c r="L38" s="83"/>
      <x:c r="M38" s="83"/>
    </x:row>
    <x:row r="39" ht="19" customHeight="1">
      <x:c r="A39" s="83" t="n">
        <x:v>2001</x:v>
      </x:c>
      <x:c r="B39" s="128" t="n">
        <x:v>177.1</x:v>
      </x:c>
      <x:c r="C39" s="83" t="str">
        <x:v>Published rounded annual reference</x:v>
      </x:c>
      <x:c r="D39" s="83" t="str">
        <x:v>S21</x:v>
      </x:c>
      <x:c r="E39" s="87" t="str">
        <x:v>https://www.minneapolisfed.org/about-us/monetary-policy/inflation-calculator/consumer-price-index-1913-</x:v>
      </x:c>
      <x:c r="F39" s="83"/>
      <x:c r="G39" s="83"/>
      <x:c r="H39" s="83"/>
      <x:c r="I39" s="83"/>
      <x:c r="J39" s="83"/>
      <x:c r="K39" s="83"/>
      <x:c r="L39" s="83"/>
      <x:c r="M39" s="83"/>
    </x:row>
    <x:row r="40" ht="19" customHeight="1">
      <x:c r="A40" s="83" t="n">
        <x:v>2002</x:v>
      </x:c>
      <x:c r="B40" s="128" t="n">
        <x:v>179.9</x:v>
      </x:c>
      <x:c r="C40" s="83" t="str">
        <x:v>Published rounded annual reference</x:v>
      </x:c>
      <x:c r="D40" s="83" t="str">
        <x:v>S21</x:v>
      </x:c>
      <x:c r="E40" s="87" t="str">
        <x:v>https://www.minneapolisfed.org/about-us/monetary-policy/inflation-calculator/consumer-price-index-1913-</x:v>
      </x:c>
      <x:c r="F40" s="83"/>
      <x:c r="G40" s="83"/>
      <x:c r="H40" s="83"/>
      <x:c r="I40" s="83"/>
      <x:c r="J40" s="83"/>
      <x:c r="K40" s="83"/>
      <x:c r="L40" s="83"/>
      <x:c r="M40" s="83"/>
    </x:row>
    <x:row r="41" ht="19" customHeight="1">
      <x:c r="A41" s="83" t="n">
        <x:v>2003</x:v>
      </x:c>
      <x:c r="B41" s="128" t="n">
        <x:v>184</x:v>
      </x:c>
      <x:c r="C41" s="83" t="str">
        <x:v>Published rounded annual reference</x:v>
      </x:c>
      <x:c r="D41" s="83" t="str">
        <x:v>S21</x:v>
      </x:c>
      <x:c r="E41" s="87" t="str">
        <x:v>https://www.minneapolisfed.org/about-us/monetary-policy/inflation-calculator/consumer-price-index-1913-</x:v>
      </x:c>
      <x:c r="F41" s="83"/>
      <x:c r="G41" s="83"/>
      <x:c r="H41" s="83"/>
      <x:c r="I41" s="83"/>
      <x:c r="J41" s="83"/>
      <x:c r="K41" s="83"/>
      <x:c r="L41" s="83"/>
      <x:c r="M41" s="83"/>
    </x:row>
    <x:row r="42" ht="19" customHeight="1">
      <x:c r="A42" s="83" t="n">
        <x:v>2004</x:v>
      </x:c>
      <x:c r="B42" s="128" t="n">
        <x:v>188.9</x:v>
      </x:c>
      <x:c r="C42" s="83" t="str">
        <x:v>Published rounded annual reference</x:v>
      </x:c>
      <x:c r="D42" s="83" t="str">
        <x:v>S21</x:v>
      </x:c>
      <x:c r="E42" s="87" t="str">
        <x:v>https://www.minneapolisfed.org/about-us/monetary-policy/inflation-calculator/consumer-price-index-1913-</x:v>
      </x:c>
      <x:c r="F42" s="83"/>
      <x:c r="G42" s="83"/>
      <x:c r="H42" s="83"/>
      <x:c r="I42" s="83"/>
      <x:c r="J42" s="83"/>
      <x:c r="K42" s="83"/>
      <x:c r="L42" s="83"/>
      <x:c r="M42" s="83"/>
    </x:row>
    <x:row r="43" ht="19" customHeight="1">
      <x:c r="A43" s="83" t="n">
        <x:v>2005</x:v>
      </x:c>
      <x:c r="B43" s="128" t="n">
        <x:v>195.3</x:v>
      </x:c>
      <x:c r="C43" s="83" t="str">
        <x:v>Published rounded annual reference</x:v>
      </x:c>
      <x:c r="D43" s="83" t="str">
        <x:v>S21</x:v>
      </x:c>
      <x:c r="E43" s="87" t="str">
        <x:v>https://www.minneapolisfed.org/about-us/monetary-policy/inflation-calculator/consumer-price-index-1913-</x:v>
      </x:c>
      <x:c r="F43" s="83"/>
      <x:c r="G43" s="83"/>
      <x:c r="H43" s="83"/>
      <x:c r="I43" s="83"/>
      <x:c r="J43" s="83"/>
      <x:c r="K43" s="83"/>
      <x:c r="L43" s="83"/>
      <x:c r="M43" s="83"/>
    </x:row>
    <x:row r="44" ht="19" customHeight="1">
      <x:c r="A44" s="83" t="n">
        <x:v>2006</x:v>
      </x:c>
      <x:c r="B44" s="128" t="n">
        <x:v>201.6</x:v>
      </x:c>
      <x:c r="C44" s="83" t="str">
        <x:v>Published rounded annual reference</x:v>
      </x:c>
      <x:c r="D44" s="83" t="str">
        <x:v>S21</x:v>
      </x:c>
      <x:c r="E44" s="87" t="str">
        <x:v>https://www.minneapolisfed.org/about-us/monetary-policy/inflation-calculator/consumer-price-index-1913-</x:v>
      </x:c>
      <x:c r="F44" s="83"/>
      <x:c r="G44" s="83"/>
      <x:c r="H44" s="83"/>
      <x:c r="I44" s="83"/>
      <x:c r="J44" s="83"/>
      <x:c r="K44" s="83"/>
      <x:c r="L44" s="83"/>
      <x:c r="M44" s="83"/>
    </x:row>
    <x:row r="45" ht="19" customHeight="1">
      <x:c r="A45" s="83" t="n">
        <x:v>2007</x:v>
      </x:c>
      <x:c r="B45" s="128" t="n">
        <x:v>207.3</x:v>
      </x:c>
      <x:c r="C45" s="83" t="str">
        <x:v>Published rounded annual reference</x:v>
      </x:c>
      <x:c r="D45" s="83" t="str">
        <x:v>S21</x:v>
      </x:c>
      <x:c r="E45" s="87" t="str">
        <x:v>https://www.minneapolisfed.org/about-us/monetary-policy/inflation-calculator/consumer-price-index-1913-</x:v>
      </x:c>
      <x:c r="F45" s="83"/>
      <x:c r="G45" s="83"/>
      <x:c r="H45" s="83"/>
      <x:c r="I45" s="83"/>
      <x:c r="J45" s="83"/>
      <x:c r="K45" s="83"/>
      <x:c r="L45" s="83"/>
      <x:c r="M45" s="83"/>
    </x:row>
    <x:row r="46" ht="19" customHeight="1">
      <x:c r="A46" s="83" t="n">
        <x:v>2008</x:v>
      </x:c>
      <x:c r="B46" s="128" t="n">
        <x:v>215.3</x:v>
      </x:c>
      <x:c r="C46" s="83" t="str">
        <x:v>Published rounded annual reference</x:v>
      </x:c>
      <x:c r="D46" s="83" t="str">
        <x:v>S21</x:v>
      </x:c>
      <x:c r="E46" s="87" t="str">
        <x:v>https://www.minneapolisfed.org/about-us/monetary-policy/inflation-calculator/consumer-price-index-1913-</x:v>
      </x:c>
      <x:c r="F46" s="83"/>
      <x:c r="G46" s="83"/>
      <x:c r="H46" s="83"/>
      <x:c r="I46" s="83"/>
      <x:c r="J46" s="83"/>
      <x:c r="K46" s="83"/>
      <x:c r="L46" s="83"/>
      <x:c r="M46" s="83"/>
    </x:row>
    <x:row r="47" ht="19" customHeight="1">
      <x:c r="A47" s="83" t="n">
        <x:v>2009</x:v>
      </x:c>
      <x:c r="B47" s="128" t="n">
        <x:v>214.5</x:v>
      </x:c>
      <x:c r="C47" s="83" t="str">
        <x:v>Published rounded annual reference</x:v>
      </x:c>
      <x:c r="D47" s="83" t="str">
        <x:v>S21</x:v>
      </x:c>
      <x:c r="E47" s="87" t="str">
        <x:v>https://www.minneapolisfed.org/about-us/monetary-policy/inflation-calculator/consumer-price-index-1913-</x:v>
      </x:c>
      <x:c r="F47" s="83"/>
      <x:c r="G47" s="83"/>
      <x:c r="H47" s="83"/>
      <x:c r="I47" s="83"/>
      <x:c r="J47" s="83"/>
      <x:c r="K47" s="83"/>
      <x:c r="L47" s="83"/>
      <x:c r="M47" s="83"/>
    </x:row>
    <x:row r="48" ht="19" customHeight="1">
      <x:c r="A48" s="83" t="n">
        <x:v>2010</x:v>
      </x:c>
      <x:c r="B48" s="128" t="n">
        <x:v>218.1</x:v>
      </x:c>
      <x:c r="C48" s="83" t="str">
        <x:v>Published rounded annual reference</x:v>
      </x:c>
      <x:c r="D48" s="83" t="str">
        <x:v>S21</x:v>
      </x:c>
      <x:c r="E48" s="87" t="str">
        <x:v>https://www.minneapolisfed.org/about-us/monetary-policy/inflation-calculator/consumer-price-index-1913-</x:v>
      </x:c>
      <x:c r="F48" s="83"/>
      <x:c r="G48" s="83"/>
      <x:c r="H48" s="83"/>
      <x:c r="I48" s="83"/>
      <x:c r="J48" s="83"/>
      <x:c r="K48" s="83"/>
      <x:c r="L48" s="83"/>
      <x:c r="M48" s="83"/>
    </x:row>
    <x:row r="49" ht="19" customHeight="1">
      <x:c r="A49" s="83" t="n">
        <x:v>2011</x:v>
      </x:c>
      <x:c r="B49" s="128" t="n">
        <x:v>224.9</x:v>
      </x:c>
      <x:c r="C49" s="83" t="str">
        <x:v>Published rounded annual reference</x:v>
      </x:c>
      <x:c r="D49" s="83" t="str">
        <x:v>S21</x:v>
      </x:c>
      <x:c r="E49" s="87" t="str">
        <x:v>https://www.minneapolisfed.org/about-us/monetary-policy/inflation-calculator/consumer-price-index-1913-</x:v>
      </x:c>
      <x:c r="F49" s="83"/>
      <x:c r="G49" s="83"/>
      <x:c r="H49" s="83"/>
      <x:c r="I49" s="83"/>
      <x:c r="J49" s="83"/>
      <x:c r="K49" s="83"/>
      <x:c r="L49" s="83"/>
      <x:c r="M49" s="83"/>
    </x:row>
    <x:row r="50" ht="19" customHeight="1">
      <x:c r="A50" s="83" t="n">
        <x:v>2012</x:v>
      </x:c>
      <x:c r="B50" s="128" t="n">
        <x:v>229.6</x:v>
      </x:c>
      <x:c r="C50" s="83" t="str">
        <x:v>Published rounded annual reference</x:v>
      </x:c>
      <x:c r="D50" s="83" t="str">
        <x:v>S21</x:v>
      </x:c>
      <x:c r="E50" s="87" t="str">
        <x:v>https://www.minneapolisfed.org/about-us/monetary-policy/inflation-calculator/consumer-price-index-1913-</x:v>
      </x:c>
      <x:c r="F50" s="83"/>
      <x:c r="G50" s="83"/>
      <x:c r="H50" s="83"/>
      <x:c r="I50" s="83"/>
      <x:c r="J50" s="83"/>
      <x:c r="K50" s="83"/>
      <x:c r="L50" s="83"/>
      <x:c r="M50" s="83"/>
    </x:row>
    <x:row r="51" ht="19" customHeight="1">
      <x:c r="A51" s="83" t="n">
        <x:v>2013</x:v>
      </x:c>
      <x:c r="B51" s="128" t="n">
        <x:v>233</x:v>
      </x:c>
      <x:c r="C51" s="83" t="str">
        <x:v>Published rounded annual reference</x:v>
      </x:c>
      <x:c r="D51" s="83" t="str">
        <x:v>S21</x:v>
      </x:c>
      <x:c r="E51" s="87" t="str">
        <x:v>https://www.minneapolisfed.org/about-us/monetary-policy/inflation-calculator/consumer-price-index-1913-</x:v>
      </x:c>
      <x:c r="F51" s="83"/>
      <x:c r="G51" s="83"/>
      <x:c r="H51" s="83"/>
      <x:c r="I51" s="83"/>
      <x:c r="J51" s="83"/>
      <x:c r="K51" s="83"/>
      <x:c r="L51" s="83"/>
      <x:c r="M51" s="83"/>
    </x:row>
    <x:row r="52" ht="19" customHeight="1">
      <x:c r="A52" s="83" t="n">
        <x:v>2014</x:v>
      </x:c>
      <x:c r="B52" s="128" t="n">
        <x:v>236.7</x:v>
      </x:c>
      <x:c r="C52" s="83" t="str">
        <x:v>Published rounded annual reference</x:v>
      </x:c>
      <x:c r="D52" s="83" t="str">
        <x:v>S21</x:v>
      </x:c>
      <x:c r="E52" s="87" t="str">
        <x:v>https://www.minneapolisfed.org/about-us/monetary-policy/inflation-calculator/consumer-price-index-1913-</x:v>
      </x:c>
      <x:c r="F52" s="83"/>
      <x:c r="G52" s="83"/>
      <x:c r="H52" s="83"/>
      <x:c r="I52" s="83"/>
      <x:c r="J52" s="83"/>
      <x:c r="K52" s="83"/>
      <x:c r="L52" s="83"/>
      <x:c r="M52" s="83"/>
    </x:row>
    <x:row r="53" ht="19" customHeight="1">
      <x:c r="A53" s="83" t="n">
        <x:v>2015</x:v>
      </x:c>
      <x:c r="B53" s="128" t="n">
        <x:v>237</x:v>
      </x:c>
      <x:c r="C53" s="83" t="str">
        <x:v>Published rounded annual reference</x:v>
      </x:c>
      <x:c r="D53" s="83" t="str">
        <x:v>S21</x:v>
      </x:c>
      <x:c r="E53" s="87" t="str">
        <x:v>https://www.minneapolisfed.org/about-us/monetary-policy/inflation-calculator/consumer-price-index-1913-</x:v>
      </x:c>
      <x:c r="F53" s="83"/>
      <x:c r="G53" s="83"/>
      <x:c r="H53" s="83"/>
      <x:c r="I53" s="83"/>
      <x:c r="J53" s="83"/>
      <x:c r="K53" s="83"/>
      <x:c r="L53" s="83"/>
      <x:c r="M53" s="83"/>
    </x:row>
    <x:row r="54" ht="19" customHeight="1">
      <x:c r="A54" s="83" t="n">
        <x:v>2016</x:v>
      </x:c>
      <x:c r="B54" s="128" t="n">
        <x:v>240</x:v>
      </x:c>
      <x:c r="C54" s="83" t="str">
        <x:v>Published rounded annual reference</x:v>
      </x:c>
      <x:c r="D54" s="83" t="str">
        <x:v>S21</x:v>
      </x:c>
      <x:c r="E54" s="87" t="str">
        <x:v>https://www.minneapolisfed.org/about-us/monetary-policy/inflation-calculator/consumer-price-index-1913-</x:v>
      </x:c>
      <x:c r="F54" s="83"/>
      <x:c r="G54" s="83"/>
      <x:c r="H54" s="83"/>
      <x:c r="I54" s="83"/>
      <x:c r="J54" s="83"/>
      <x:c r="K54" s="83"/>
      <x:c r="L54" s="83"/>
      <x:c r="M54" s="83"/>
    </x:row>
    <x:row r="55" ht="19" customHeight="1">
      <x:c r="A55" s="83" t="n">
        <x:v>2017</x:v>
      </x:c>
      <x:c r="B55" s="128" t="n">
        <x:v>245.1</x:v>
      </x:c>
      <x:c r="C55" s="83" t="str">
        <x:v>Published rounded annual reference</x:v>
      </x:c>
      <x:c r="D55" s="83" t="str">
        <x:v>S21</x:v>
      </x:c>
      <x:c r="E55" s="87" t="str">
        <x:v>https://www.minneapolisfed.org/about-us/monetary-policy/inflation-calculator/consumer-price-index-1913-</x:v>
      </x:c>
      <x:c r="F55" s="83"/>
      <x:c r="G55" s="83"/>
      <x:c r="H55" s="83"/>
      <x:c r="I55" s="83"/>
      <x:c r="J55" s="83"/>
      <x:c r="K55" s="83"/>
      <x:c r="L55" s="83"/>
      <x:c r="M55" s="83"/>
    </x:row>
    <x:row r="56" ht="19" customHeight="1">
      <x:c r="A56" s="83" t="n">
        <x:v>2018</x:v>
      </x:c>
      <x:c r="B56" s="128" t="n">
        <x:v>251.1</x:v>
      </x:c>
      <x:c r="C56" s="83" t="str">
        <x:v>Published rounded annual reference</x:v>
      </x:c>
      <x:c r="D56" s="83" t="str">
        <x:v>S21</x:v>
      </x:c>
      <x:c r="E56" s="87" t="str">
        <x:v>https://www.minneapolisfed.org/about-us/monetary-policy/inflation-calculator/consumer-price-index-1913-</x:v>
      </x:c>
      <x:c r="F56" s="83"/>
      <x:c r="G56" s="83"/>
      <x:c r="H56" s="83"/>
      <x:c r="I56" s="83"/>
      <x:c r="J56" s="83"/>
      <x:c r="K56" s="83"/>
      <x:c r="L56" s="83"/>
      <x:c r="M56" s="83"/>
    </x:row>
    <x:row r="57" ht="19" customHeight="1">
      <x:c r="A57" s="83" t="n">
        <x:v>2019</x:v>
      </x:c>
      <x:c r="B57" s="128" t="n">
        <x:v>255.7</x:v>
      </x:c>
      <x:c r="C57" s="83" t="str">
        <x:v>Published rounded annual reference</x:v>
      </x:c>
      <x:c r="D57" s="83" t="str">
        <x:v>S21</x:v>
      </x:c>
      <x:c r="E57" s="87" t="str">
        <x:v>https://www.minneapolisfed.org/about-us/monetary-policy/inflation-calculator/consumer-price-index-1913-</x:v>
      </x:c>
      <x:c r="F57" s="83"/>
      <x:c r="G57" s="83"/>
      <x:c r="H57" s="83"/>
      <x:c r="I57" s="83"/>
      <x:c r="J57" s="83"/>
      <x:c r="K57" s="83"/>
      <x:c r="L57" s="83"/>
      <x:c r="M57" s="83"/>
    </x:row>
    <x:row r="58" ht="19" customHeight="1">
      <x:c r="A58" s="83" t="n">
        <x:v>2020</x:v>
      </x:c>
      <x:c r="B58" s="128" t="n">
        <x:v>258.8</x:v>
      </x:c>
      <x:c r="C58" s="83" t="str">
        <x:v>Published rounded annual reference</x:v>
      </x:c>
      <x:c r="D58" s="83" t="str">
        <x:v>S21</x:v>
      </x:c>
      <x:c r="E58" s="87" t="str">
        <x:v>https://www.minneapolisfed.org/about-us/monetary-policy/inflation-calculator/consumer-price-index-1913-</x:v>
      </x:c>
      <x:c r="F58" s="83"/>
      <x:c r="G58" s="83"/>
      <x:c r="H58" s="83"/>
      <x:c r="I58" s="83"/>
      <x:c r="J58" s="83"/>
      <x:c r="K58" s="83"/>
      <x:c r="L58" s="83"/>
      <x:c r="M58" s="83"/>
    </x:row>
    <x:row r="59" ht="19" customHeight="1">
      <x:c r="A59" s="83" t="n">
        <x:v>2021</x:v>
      </x:c>
      <x:c r="B59" s="128" t="n">
        <x:v>271</x:v>
      </x:c>
      <x:c r="C59" s="83" t="str">
        <x:v>Published rounded annual reference</x:v>
      </x:c>
      <x:c r="D59" s="83" t="str">
        <x:v>S21</x:v>
      </x:c>
      <x:c r="E59" s="87" t="str">
        <x:v>https://www.minneapolisfed.org/about-us/monetary-policy/inflation-calculator/consumer-price-index-1913-</x:v>
      </x:c>
      <x:c r="F59" s="83"/>
      <x:c r="G59" s="83"/>
      <x:c r="H59" s="83"/>
      <x:c r="I59" s="83"/>
      <x:c r="J59" s="83"/>
      <x:c r="K59" s="83"/>
      <x:c r="L59" s="83"/>
      <x:c r="M59" s="83"/>
    </x:row>
    <x:row r="60" ht="19" customHeight="1">
      <x:c r="A60" s="83" t="n">
        <x:v>2022</x:v>
      </x:c>
      <x:c r="B60" s="128" t="n">
        <x:v>292.7</x:v>
      </x:c>
      <x:c r="C60" s="83" t="str">
        <x:v>Published rounded annual reference</x:v>
      </x:c>
      <x:c r="D60" s="83" t="str">
        <x:v>S21</x:v>
      </x:c>
      <x:c r="E60" s="87" t="str">
        <x:v>https://www.minneapolisfed.org/about-us/monetary-policy/inflation-calculator/consumer-price-index-1913-</x:v>
      </x:c>
      <x:c r="F60" s="83"/>
      <x:c r="G60" s="83"/>
      <x:c r="H60" s="83"/>
      <x:c r="I60" s="83"/>
      <x:c r="J60" s="83"/>
      <x:c r="K60" s="83"/>
      <x:c r="L60" s="83"/>
      <x:c r="M60" s="83"/>
    </x:row>
    <x:row r="61" ht="19" customHeight="1">
      <x:c r="A61" s="83" t="n">
        <x:v>2023</x:v>
      </x:c>
      <x:c r="B61" s="128" t="n">
        <x:v>304.7</x:v>
      </x:c>
      <x:c r="C61" s="83" t="str">
        <x:v>Published rounded annual reference</x:v>
      </x:c>
      <x:c r="D61" s="83" t="str">
        <x:v>S21</x:v>
      </x:c>
      <x:c r="E61" s="87" t="str">
        <x:v>https://www.minneapolisfed.org/about-us/monetary-policy/inflation-calculator/consumer-price-index-1913-</x:v>
      </x:c>
      <x:c r="F61" s="83"/>
      <x:c r="G61" s="83"/>
      <x:c r="H61" s="83"/>
      <x:c r="I61" s="83"/>
      <x:c r="J61" s="83"/>
      <x:c r="K61" s="83"/>
      <x:c r="L61" s="83"/>
      <x:c r="M61" s="83"/>
    </x:row>
    <x:row r="62" ht="19" customHeight="1">
      <x:c r="A62" s="83" t="n">
        <x:v>2024</x:v>
      </x:c>
      <x:c r="B62" s="128" t="n">
        <x:v>313.7</x:v>
      </x:c>
      <x:c r="C62" s="83" t="str">
        <x:v>Published rounded annual reference</x:v>
      </x:c>
      <x:c r="D62" s="83" t="str">
        <x:v>S21</x:v>
      </x:c>
      <x:c r="E62" s="87" t="str">
        <x:v>https://www.minneapolisfed.org/about-us/monetary-policy/inflation-calculator/consumer-price-index-1913-</x:v>
      </x:c>
      <x:c r="F62" s="83"/>
      <x:c r="G62" s="83"/>
      <x:c r="H62" s="83"/>
      <x:c r="I62" s="83"/>
      <x:c r="J62" s="83"/>
      <x:c r="K62" s="83"/>
      <x:c r="L62" s="83"/>
      <x:c r="M62" s="83"/>
    </x:row>
    <x:row r="63" ht="19" customHeight="1">
      <x:c r="A63" s="83" t="n">
        <x:v>2025</x:v>
      </x:c>
      <x:c r="B63" s="128" t="n">
        <x:v>321.9</x:v>
      </x:c>
      <x:c r="C63" s="83" t="str">
        <x:v>Published rounded annual reference</x:v>
      </x:c>
      <x:c r="D63" s="83" t="str">
        <x:v>S21</x:v>
      </x:c>
      <x:c r="E63" s="87" t="str">
        <x:v>https://www.minneapolisfed.org/about-us/monetary-policy/inflation-calculator/consumer-price-index-1913-</x:v>
      </x:c>
      <x:c r="F63" s="83"/>
      <x:c r="G63" s="83"/>
      <x:c r="H63" s="83"/>
      <x:c r="I63" s="83"/>
      <x:c r="J63" s="83"/>
      <x:c r="K63" s="83"/>
      <x:c r="L63" s="83"/>
      <x:c r="M63" s="83"/>
    </x:row>
    <x:row r="64" ht="19" customHeight="1">
      <x:c r="A64" s="83" t="n">
        <x:v>2026</x:v>
      </x:c>
      <x:c r="B64" s="128" t="n">
        <x:v>334.98</x:v>
      </x:c>
      <x:c r="C64" s="83" t="str">
        <x:v>August 2026 snapshot</x:v>
      </x:c>
      <x:c r="D64" s="83" t="str">
        <x:v>S22</x:v>
      </x:c>
      <x:c r="E64" s="87" t="str">
        <x:v>https://fred.stlouisfed.org/data/CPIAUCNS</x:v>
      </x:c>
      <x:c r="F64" s="83"/>
      <x:c r="G64" s="83"/>
      <x:c r="H64" s="83"/>
      <x:c r="I64" s="83"/>
      <x:c r="J64" s="83"/>
      <x:c r="K64" s="83"/>
      <x:c r="L64" s="83"/>
      <x:c r="M64" s="83"/>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E2"/>
    <x:mergeCell ref="A3:E3"/>
  </x:mergeCells>
  <x:pageMargins left="0.7" right="0.7" top="0.75" bottom="0.75" header="0.3" footer="0.3"/>
  <x:legacyDrawing xmlns:r="http://schemas.openxmlformats.org/officeDocument/2006/relationships" r:id="Rc33119326ece4bd4"/>
</x:worksheet>
</file>

<file path=xl/worksheets/sheet6.xml><?xml version="1.0" encoding="utf-8"?>
<x:worksheet xmlns:x="http://schemas.openxmlformats.org/spreadsheetml/2006/main">
  <x:sheetViews>
    <x:sheetView showGridLines="0" workbookViewId="0"/>
  </x:sheetViews>
  <x:sheetFormatPr defaultRowHeight="15"/>
  <x:cols>
    <x:col min="1" max="1" width="30" hidden="0" customWidth="1"/>
    <x:col min="2" max="2" width="15" hidden="0" customWidth="1"/>
    <x:col min="3" max="3" width="4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s>
  <x:sheetData>
    <x:row r="1" ht="25" customHeight="1">
      <x:c r="A1" s="82" t="str">
        <x:v>INPUTS &amp; LIMITS</x:v>
      </x:c>
      <x:c r="B1" s="82"/>
      <x:c r="C1" s="82"/>
      <x:c r="D1" s="82"/>
      <x:c r="E1" s="82"/>
      <x:c r="F1" s="82"/>
      <x:c r="G1" s="82"/>
      <x:c r="H1" s="82"/>
      <x:c r="I1" s="83"/>
      <x:c r="J1" s="83"/>
      <x:c r="K1" s="83"/>
      <x:c r="L1" s="83"/>
      <x:c r="M1" s="83"/>
    </x:row>
    <x:row r="2" ht="25" customHeight="1">
      <x:c r="A2" s="82"/>
      <x:c r="B2" s="82"/>
      <x:c r="C2" s="82"/>
      <x:c r="D2" s="82"/>
      <x:c r="E2" s="82"/>
      <x:c r="F2" s="82"/>
      <x:c r="G2" s="82"/>
      <x:c r="H2" s="82"/>
      <x:c r="I2" s="83"/>
      <x:c r="J2" s="83"/>
      <x:c r="K2" s="83"/>
      <x:c r="L2" s="83"/>
      <x:c r="M2" s="83"/>
    </x:row>
    <x:row r="3" ht="30" customHeight="1">
      <x:c r="A3" s="84" t="str">
        <x:v>Blue = source inputs. Yellow = modelling assumption. Values are not a chassis appraisal.</x:v>
      </x:c>
      <x:c r="B3" s="84"/>
      <x:c r="C3" s="84"/>
      <x:c r="D3" s="84"/>
      <x:c r="E3" s="84"/>
      <x:c r="F3" s="84"/>
      <x:c r="G3" s="84"/>
      <x:c r="H3" s="84"/>
      <x:c r="I3" s="83"/>
      <x:c r="J3" s="83"/>
      <x:c r="K3" s="83"/>
      <x:c r="L3" s="83"/>
      <x:c r="M3" s="83"/>
    </x:row>
    <x:row r="4" ht="19" customHeight="1">
      <x:c r="A4" s="83"/>
      <x:c r="B4" s="83"/>
      <x:c r="C4" s="83"/>
      <x:c r="D4" s="83"/>
      <x:c r="E4" s="83"/>
      <x:c r="F4" s="83"/>
      <x:c r="G4" s="83"/>
      <x:c r="H4" s="83"/>
      <x:c r="I4" s="83"/>
      <x:c r="J4" s="83"/>
      <x:c r="K4" s="83"/>
      <x:c r="L4" s="83"/>
      <x:c r="M4" s="83"/>
    </x:row>
    <x:row r="5" ht="32" customHeight="1">
      <x:c r="A5" s="85" t="str">
        <x:v>Input</x:v>
      </x:c>
      <x:c r="B5" s="85" t="str">
        <x:v>Value</x:v>
      </x:c>
      <x:c r="C5" s="85" t="str">
        <x:v>Unit / basis</x:v>
      </x:c>
      <x:c r="D5" s="85" t="str">
        <x:v>Source</x:v>
      </x:c>
      <x:c r="E5" s="83"/>
      <x:c r="F5" s="83"/>
      <x:c r="G5" s="83"/>
      <x:c r="H5" s="83"/>
      <x:c r="I5" s="83"/>
      <x:c r="J5" s="83"/>
      <x:c r="K5" s="83"/>
      <x:c r="L5" s="83"/>
      <x:c r="M5" s="83"/>
    </x:row>
    <x:row r="6" ht="19" customHeight="1">
      <x:c r="A6" s="83" t="str">
        <x:v>Research cut-off</x:v>
      </x:c>
      <x:c r="B6" s="130" t="str">
        <x:v>2026-09-24</x:v>
      </x:c>
      <x:c r="C6" s="87" t="str">
        <x:v>Snapshot, not year-end</x:v>
      </x:c>
      <x:c r="D6" s="87" t="str">
        <x:v>S01</x:v>
      </x:c>
      <x:c r="E6" s="83"/>
      <x:c r="F6" s="83"/>
      <x:c r="G6" s="83"/>
      <x:c r="H6" s="83"/>
      <x:c r="I6" s="83"/>
      <x:c r="J6" s="83"/>
      <x:c r="K6" s="83"/>
      <x:c r="L6" s="83"/>
      <x:c r="M6" s="83"/>
    </x:row>
    <x:row r="7" ht="19" customHeight="1">
      <x:c r="A7" s="83" t="str">
        <x:v>USD per EUR</x:v>
      </x:c>
      <x:c r="B7" s="131" t="n">
        <x:v>1.1367</x:v>
      </x:c>
      <x:c r="C7" s="87" t="str">
        <x:v>ECB fixed 24 September 2026</x:v>
      </x:c>
      <x:c r="D7" s="87" t="str">
        <x:v>S23</x:v>
      </x:c>
      <x:c r="E7" s="83"/>
      <x:c r="F7" s="83"/>
      <x:c r="G7" s="83"/>
      <x:c r="H7" s="83"/>
      <x:c r="I7" s="83"/>
      <x:c r="J7" s="83"/>
      <x:c r="K7" s="83"/>
      <x:c r="L7" s="83"/>
      <x:c r="M7" s="83"/>
    </x:row>
    <x:row r="8" ht="19" customHeight="1">
      <x:c r="A8" s="83" t="str">
        <x:v>CPI reference</x:v>
      </x:c>
      <x:c r="B8" s="132" t="n">
        <x:v>334.98</x:v>
      </x:c>
      <x:c r="C8" s="87" t="str">
        <x:v>August 2026; NOT annual 2026</x:v>
      </x:c>
      <x:c r="D8" s="87" t="str">
        <x:v>S22</x:v>
      </x:c>
      <x:c r="E8" s="83"/>
      <x:c r="F8" s="83"/>
      <x:c r="G8" s="83"/>
      <x:c r="H8" s="83"/>
      <x:c r="I8" s="83"/>
      <x:c r="J8" s="83"/>
      <x:c r="K8" s="83"/>
      <x:c r="L8" s="83"/>
      <x:c r="M8" s="83"/>
    </x:row>
    <x:row r="9" ht="19" customHeight="1">
      <x:c r="A9" s="83" t="str">
        <x:v>Dutch original list</x:v>
      </x:c>
      <x:c r="B9" s="130" t="n">
        <x:v>23100</x:v>
      </x:c>
      <x:c r="C9" s="87" t="str">
        <x:v>NLG; not Marc’s invoice</x:v>
      </x:c>
      <x:c r="D9" s="87" t="str">
        <x:v>S01</x:v>
      </x:c>
      <x:c r="E9" s="83"/>
      <x:c r="F9" s="83"/>
      <x:c r="G9" s="83"/>
      <x:c r="H9" s="83"/>
      <x:c r="I9" s="83"/>
      <x:c r="J9" s="83"/>
      <x:c r="K9" s="83"/>
      <x:c r="L9" s="83"/>
      <x:c r="M9" s="83"/>
    </x:row>
    <x:row r="10" ht="19" customHeight="1">
      <x:c r="A10" s="83" t="str">
        <x:v>NLG per EUR</x:v>
      </x:c>
      <x:c r="B10" s="133" t="n">
        <x:v>2.20371</x:v>
      </x:c>
      <x:c r="C10" s="87" t="str">
        <x:v>Legal redenomination rate</x:v>
      </x:c>
      <x:c r="D10" s="87" t="str">
        <x:v>S24</x:v>
      </x:c>
      <x:c r="E10" s="83"/>
      <x:c r="F10" s="83"/>
      <x:c r="G10" s="83"/>
      <x:c r="H10" s="83"/>
      <x:c r="I10" s="83"/>
      <x:c r="J10" s="83"/>
      <x:c r="K10" s="83"/>
      <x:c r="L10" s="83"/>
      <x:c r="M10" s="83"/>
    </x:row>
    <x:row r="11" ht="19" customHeight="1">
      <x:c r="A11" s="83" t="str">
        <x:v>1968 MSRP reference</x:v>
      </x:c>
      <x:c r="B11" s="130" t="n">
        <x:v>5350</x:v>
      </x:c>
      <x:c r="C11" s="87" t="str">
        <x:v>USD; publisher model price</x:v>
      </x:c>
      <x:c r="D11" s="87" t="str">
        <x:v>S02</x:v>
      </x:c>
      <x:c r="E11" s="83"/>
      <x:c r="F11" s="83"/>
      <x:c r="G11" s="83"/>
      <x:c r="H11" s="83"/>
      <x:c r="I11" s="83"/>
      <x:c r="J11" s="83"/>
      <x:c r="K11" s="83"/>
      <x:c r="L11" s="83"/>
      <x:c r="M11" s="83"/>
    </x:row>
    <x:row r="12" ht="19" customHeight="1">
      <x:c r="A12" s="83" t="str">
        <x:v>2026 guide Low Retail</x:v>
      </x:c>
      <x:c r="B12" s="130" t="n">
        <x:v>41900</x:v>
      </x:c>
      <x:c r="C12" s="87" t="str">
        <x:v>USD; broad Targa model</x:v>
      </x:c>
      <x:c r="D12" s="87" t="str">
        <x:v>S02</x:v>
      </x:c>
      <x:c r="E12" s="83"/>
      <x:c r="F12" s="83"/>
      <x:c r="G12" s="83"/>
      <x:c r="H12" s="83"/>
      <x:c r="I12" s="83"/>
      <x:c r="J12" s="83"/>
      <x:c r="K12" s="83"/>
      <x:c r="L12" s="83"/>
      <x:c r="M12" s="83"/>
    </x:row>
    <x:row r="13" ht="19" customHeight="1">
      <x:c r="A13" s="83" t="str">
        <x:v>2026 guide Average Retail</x:v>
      </x:c>
      <x:c r="B13" s="130" t="n">
        <x:v>63800</x:v>
      </x:c>
      <x:c r="C13" s="87" t="str">
        <x:v>USD; broad Targa model</x:v>
      </x:c>
      <x:c r="D13" s="87" t="str">
        <x:v>S02</x:v>
      </x:c>
      <x:c r="E13" s="83"/>
      <x:c r="F13" s="83"/>
      <x:c r="G13" s="83"/>
      <x:c r="H13" s="83"/>
      <x:c r="I13" s="83"/>
      <x:c r="J13" s="83"/>
      <x:c r="K13" s="83"/>
      <x:c r="L13" s="83"/>
      <x:c r="M13" s="83"/>
    </x:row>
    <x:row r="14" ht="19" customHeight="1">
      <x:c r="A14" s="83" t="str">
        <x:v>2026 guide High Retail</x:v>
      </x:c>
      <x:c r="B14" s="130" t="n">
        <x:v>112900</x:v>
      </x:c>
      <x:c r="C14" s="87" t="str">
        <x:v>USD; broad Targa model</x:v>
      </x:c>
      <x:c r="D14" s="87" t="str">
        <x:v>S02</x:v>
      </x:c>
      <x:c r="E14" s="83"/>
      <x:c r="F14" s="83"/>
      <x:c r="G14" s="83"/>
      <x:c r="H14" s="83"/>
      <x:c r="I14" s="83"/>
      <x:c r="J14" s="83"/>
      <x:c r="K14" s="83"/>
      <x:c r="L14" s="83"/>
      <x:c r="M14" s="83"/>
    </x:row>
    <x:row r="15" ht="19" customHeight="1">
      <x:c r="A15" s="83" t="str">
        <x:v>2000 modelling proxy</x:v>
      </x:c>
      <x:c r="B15" s="134" t="n">
        <x:v>7000</x:v>
      </x:c>
      <x:c r="C15" s="87" t="str">
        <x:v>Lower-threshold proxy; source says slightly more</x:v>
      </x:c>
      <x:c r="D15" s="87" t="str">
        <x:v>S03</x:v>
      </x:c>
      <x:c r="E15" s="83"/>
      <x:c r="F15" s="83"/>
      <x:c r="G15" s="83"/>
      <x:c r="H15" s="83"/>
      <x:c r="I15" s="83"/>
      <x:c r="J15" s="83"/>
      <x:c r="K15" s="83"/>
      <x:c r="L15" s="83"/>
      <x:c r="M15" s="83"/>
    </x:row>
    <x:row r="16" ht="19" customHeight="1">
      <x:c r="A16" s="83" t="str">
        <x:v>Display rounding</x:v>
      </x:c>
      <x:c r="B16" s="130" t="n">
        <x:v>100</x:v>
      </x:c>
      <x:c r="C16" s="87" t="str">
        <x:v>Currency units; avoid false precision</x:v>
      </x:c>
      <x:c r="D16" s="87" t="str">
        <x:v>Model policy</x:v>
      </x:c>
      <x:c r="E16" s="83"/>
      <x:c r="F16" s="83"/>
      <x:c r="G16" s="83"/>
      <x:c r="H16" s="83"/>
      <x:c r="I16" s="83"/>
      <x:c r="J16" s="83"/>
      <x:c r="K16" s="83"/>
      <x:c r="L16" s="83"/>
      <x:c r="M16" s="83"/>
    </x:row>
    <x:row r="17" ht="19" customHeight="1">
      <x:c r="A17" s="83"/>
      <x:c r="B17" s="83"/>
      <x:c r="C17" s="83"/>
      <x:c r="D17" s="83"/>
      <x:c r="E17" s="83"/>
      <x:c r="F17" s="83"/>
      <x:c r="G17" s="83"/>
      <x:c r="H17" s="83"/>
      <x:c r="I17" s="83"/>
      <x:c r="J17" s="83"/>
      <x:c r="K17" s="83"/>
      <x:c r="L17" s="83"/>
      <x:c r="M17" s="83"/>
    </x:row>
    <x:row r="18" ht="19" customHeight="1">
      <x:c r="A18" s="90" t="str">
        <x:v>Reference-price timeline and geometric interpolation. NOT a historical price index, an appraisal of chassis 12871136, or an investment-return series. No constant-condition or fee normalization. 2026 is a partial-year snapshot.</x:v>
      </x:c>
      <x:c r="B18" s="90"/>
      <x:c r="C18" s="90"/>
      <x:c r="D18" s="90"/>
      <x:c r="E18" s="83"/>
      <x:c r="F18" s="83"/>
      <x:c r="G18" s="83"/>
      <x:c r="H18" s="83"/>
      <x:c r="I18" s="83"/>
      <x:c r="J18" s="83"/>
      <x:c r="K18" s="83"/>
      <x:c r="L18" s="83"/>
      <x:c r="M18" s="83"/>
    </x:row>
    <x:row r="19" ht="19" customHeight="1">
      <x:c r="A19" s="90"/>
      <x:c r="B19" s="90"/>
      <x:c r="C19" s="90"/>
      <x:c r="D19" s="90"/>
      <x:c r="E19" s="83"/>
      <x:c r="F19" s="83"/>
      <x:c r="G19" s="83"/>
      <x:c r="H19" s="83"/>
      <x:c r="I19" s="83"/>
      <x:c r="J19" s="83"/>
      <x:c r="K19" s="83"/>
      <x:c r="L19" s="83"/>
      <x:c r="M19" s="83"/>
    </x:row>
    <x:row r="20" ht="19" customHeight="1">
      <x:c r="A20" s="90"/>
      <x:c r="B20" s="90"/>
      <x:c r="C20" s="90"/>
      <x:c r="D20" s="90"/>
      <x:c r="E20" s="83"/>
      <x:c r="F20" s="83"/>
      <x:c r="G20" s="83"/>
      <x:c r="H20" s="83"/>
      <x:c r="I20" s="83"/>
      <x:c r="J20" s="83"/>
      <x:c r="K20" s="83"/>
      <x:c r="L20" s="83"/>
      <x:c r="M20" s="83"/>
    </x:row>
    <x:row r="21" ht="19" customHeight="1">
      <x:c r="A21" s="90"/>
      <x:c r="B21" s="90"/>
      <x:c r="C21" s="90"/>
      <x:c r="D21" s="90"/>
      <x:c r="E21" s="83"/>
      <x:c r="F21" s="83"/>
      <x:c r="G21" s="83"/>
      <x:c r="H21" s="83"/>
      <x:c r="I21" s="83"/>
      <x:c r="J21" s="83"/>
      <x:c r="K21" s="83"/>
      <x:c r="L21" s="83"/>
      <x:c r="M21" s="83"/>
    </x:row>
    <x:row r="22" ht="19" customHeight="1">
      <x:c r="A22" s="83"/>
      <x:c r="B22" s="83"/>
      <x:c r="C22" s="83"/>
      <x:c r="D22" s="83"/>
      <x:c r="E22" s="83"/>
      <x:c r="F22" s="83"/>
      <x:c r="G22" s="83"/>
      <x:c r="H22" s="83"/>
      <x:c r="I22" s="83"/>
      <x:c r="J22" s="83"/>
      <x:c r="K22" s="83"/>
      <x:c r="L22" s="83"/>
      <x:c r="M22" s="83"/>
    </x:row>
    <x:row r="23" ht="19" customHeight="1">
      <x:c r="A23" s="83"/>
      <x:c r="B23" s="83"/>
      <x:c r="C23" s="83"/>
      <x:c r="D23" s="83"/>
      <x:c r="E23" s="83"/>
      <x:c r="F23" s="83"/>
      <x:c r="G23" s="83"/>
      <x:c r="H23" s="83"/>
      <x:c r="I23" s="83"/>
      <x:c r="J23" s="83"/>
      <x:c r="K23" s="83"/>
      <x:c r="L23" s="83"/>
      <x:c r="M23" s="83"/>
    </x:row>
    <x:row r="24" ht="19" customHeight="1">
      <x:c r="A24" s="83"/>
      <x:c r="B24" s="83"/>
      <x:c r="C24" s="83"/>
      <x:c r="D24" s="83"/>
      <x:c r="E24" s="83"/>
      <x:c r="F24" s="83"/>
      <x:c r="G24" s="83"/>
      <x:c r="H24" s="83"/>
      <x:c r="I24" s="83"/>
      <x:c r="J24" s="83"/>
      <x:c r="K24" s="83"/>
      <x:c r="L24" s="83"/>
      <x:c r="M24" s="83"/>
    </x:row>
    <x:row r="25" ht="19" customHeight="1">
      <x:c r="A25" s="83"/>
      <x:c r="B25" s="83"/>
      <x:c r="C25" s="83"/>
      <x:c r="D25" s="83"/>
      <x:c r="E25" s="83"/>
      <x:c r="F25" s="83"/>
      <x:c r="G25" s="83"/>
      <x:c r="H25" s="83"/>
      <x:c r="I25" s="83"/>
      <x:c r="J25" s="83"/>
      <x:c r="K25" s="83"/>
      <x:c r="L25" s="83"/>
      <x:c r="M25" s="83"/>
    </x:row>
    <x:row r="26" ht="19" customHeight="1">
      <x:c r="A26" s="83"/>
      <x:c r="B26" s="83"/>
      <x:c r="C26" s="83"/>
      <x:c r="D26" s="83"/>
      <x:c r="E26" s="83"/>
      <x:c r="F26" s="83"/>
      <x:c r="G26" s="83"/>
      <x:c r="H26" s="83"/>
      <x:c r="I26" s="83"/>
      <x:c r="J26" s="83"/>
      <x:c r="K26" s="83"/>
      <x:c r="L26" s="83"/>
      <x:c r="M26" s="83"/>
    </x:row>
    <x:row r="27" ht="19" customHeight="1">
      <x:c r="A27" s="83"/>
      <x:c r="B27" s="83"/>
      <x:c r="C27" s="83"/>
      <x:c r="D27" s="83"/>
      <x:c r="E27" s="83"/>
      <x:c r="F27" s="83"/>
      <x:c r="G27" s="83"/>
      <x:c r="H27" s="83"/>
      <x:c r="I27" s="83"/>
      <x:c r="J27" s="83"/>
      <x:c r="K27" s="83"/>
      <x:c r="L27" s="83"/>
      <x:c r="M27" s="83"/>
    </x:row>
    <x:row r="28" ht="19" customHeight="1">
      <x:c r="A28" s="83"/>
      <x:c r="B28" s="83"/>
      <x:c r="C28" s="83"/>
      <x:c r="D28" s="83"/>
      <x:c r="E28" s="83"/>
      <x:c r="F28" s="83"/>
      <x:c r="G28" s="83"/>
      <x:c r="H28" s="83"/>
      <x:c r="I28" s="83"/>
      <x:c r="J28" s="83"/>
      <x:c r="K28" s="83"/>
      <x:c r="L28" s="83"/>
      <x:c r="M28" s="83"/>
    </x:row>
    <x:row r="29" ht="19" customHeight="1">
      <x:c r="A29" s="83"/>
      <x:c r="B29" s="83"/>
      <x:c r="C29" s="83"/>
      <x:c r="D29" s="83"/>
      <x:c r="E29" s="83"/>
      <x:c r="F29" s="83"/>
      <x:c r="G29" s="83"/>
      <x:c r="H29" s="83"/>
      <x:c r="I29" s="83"/>
      <x:c r="J29" s="83"/>
      <x:c r="K29" s="83"/>
      <x:c r="L29" s="83"/>
      <x:c r="M29" s="83"/>
    </x:row>
    <x:row r="30" ht="19" customHeight="1">
      <x:c r="A30" s="83"/>
      <x:c r="B30" s="83"/>
      <x:c r="C30" s="83"/>
      <x:c r="D30" s="83"/>
      <x:c r="E30" s="83"/>
      <x:c r="F30" s="83"/>
      <x:c r="G30" s="83"/>
      <x:c r="H30" s="83"/>
      <x:c r="I30" s="83"/>
      <x:c r="J30" s="83"/>
      <x:c r="K30" s="83"/>
      <x:c r="L30" s="83"/>
      <x:c r="M30" s="83"/>
    </x:row>
    <x:row r="31" ht="19" customHeight="1">
      <x:c r="A31" s="83"/>
      <x:c r="B31" s="83"/>
      <x:c r="C31" s="83"/>
      <x:c r="D31" s="83"/>
      <x:c r="E31" s="83"/>
      <x:c r="F31" s="83"/>
      <x:c r="G31" s="83"/>
      <x:c r="H31" s="83"/>
      <x:c r="I31" s="83"/>
      <x:c r="J31" s="83"/>
      <x:c r="K31" s="83"/>
      <x:c r="L31" s="83"/>
      <x:c r="M31" s="83"/>
    </x:row>
    <x:row r="32" ht="19" customHeight="1">
      <x:c r="A32" s="83"/>
      <x:c r="B32" s="83"/>
      <x:c r="C32" s="83"/>
      <x:c r="D32" s="83"/>
      <x:c r="E32" s="83"/>
      <x:c r="F32" s="83"/>
      <x:c r="G32" s="83"/>
      <x:c r="H32" s="83"/>
      <x:c r="I32" s="83"/>
      <x:c r="J32" s="83"/>
      <x:c r="K32" s="83"/>
      <x:c r="L32" s="83"/>
      <x:c r="M32" s="83"/>
    </x:row>
    <x:row r="33" ht="19" customHeight="1">
      <x:c r="A33" s="83"/>
      <x:c r="B33" s="83"/>
      <x:c r="C33" s="83"/>
      <x:c r="D33" s="83"/>
      <x:c r="E33" s="83"/>
      <x:c r="F33" s="83"/>
      <x:c r="G33" s="83"/>
      <x:c r="H33" s="83"/>
      <x:c r="I33" s="83"/>
      <x:c r="J33" s="83"/>
      <x:c r="K33" s="83"/>
      <x:c r="L33" s="83"/>
      <x:c r="M33" s="83"/>
    </x:row>
    <x:row r="34" ht="19" customHeight="1">
      <x:c r="A34" s="83"/>
      <x:c r="B34" s="83"/>
      <x:c r="C34" s="83"/>
      <x:c r="D34" s="83"/>
      <x:c r="E34" s="83"/>
      <x:c r="F34" s="83"/>
      <x:c r="G34" s="83"/>
      <x:c r="H34" s="83"/>
      <x:c r="I34" s="83"/>
      <x:c r="J34" s="83"/>
      <x:c r="K34" s="83"/>
      <x:c r="L34" s="83"/>
      <x:c r="M34" s="83"/>
    </x:row>
    <x:row r="35" ht="19" customHeight="1">
      <x:c r="A35" s="83"/>
      <x:c r="B35" s="83"/>
      <x:c r="C35" s="83"/>
      <x:c r="D35" s="83"/>
      <x:c r="E35" s="83"/>
      <x:c r="F35" s="83"/>
      <x:c r="G35" s="83"/>
      <x:c r="H35" s="83"/>
      <x:c r="I35" s="83"/>
      <x:c r="J35" s="83"/>
      <x:c r="K35" s="83"/>
      <x:c r="L35" s="83"/>
      <x:c r="M35" s="83"/>
    </x:row>
    <x:row r="36" ht="19" customHeight="1">
      <x:c r="A36" s="83"/>
      <x:c r="B36" s="83"/>
      <x:c r="C36" s="83"/>
      <x:c r="D36" s="83"/>
      <x:c r="E36" s="83"/>
      <x:c r="F36" s="83"/>
      <x:c r="G36" s="83"/>
      <x:c r="H36" s="83"/>
      <x:c r="I36" s="83"/>
      <x:c r="J36" s="83"/>
      <x:c r="K36" s="83"/>
      <x:c r="L36" s="83"/>
      <x:c r="M36" s="83"/>
    </x:row>
    <x:row r="37" ht="19" customHeight="1">
      <x:c r="A37" s="83"/>
      <x:c r="B37" s="83"/>
      <x:c r="C37" s="83"/>
      <x:c r="D37" s="83"/>
      <x:c r="E37" s="83"/>
      <x:c r="F37" s="83"/>
      <x:c r="G37" s="83"/>
      <x:c r="H37" s="83"/>
      <x:c r="I37" s="83"/>
      <x:c r="J37" s="83"/>
      <x:c r="K37" s="83"/>
      <x:c r="L37" s="83"/>
      <x:c r="M37" s="83"/>
    </x:row>
    <x:row r="38" ht="19" customHeight="1">
      <x:c r="A38" s="83"/>
      <x:c r="B38" s="83"/>
      <x:c r="C38" s="83"/>
      <x:c r="D38" s="83"/>
      <x:c r="E38" s="83"/>
      <x:c r="F38" s="83"/>
      <x:c r="G38" s="83"/>
      <x:c r="H38" s="83"/>
      <x:c r="I38" s="83"/>
      <x:c r="J38" s="83"/>
      <x:c r="K38" s="83"/>
      <x:c r="L38" s="83"/>
      <x:c r="M38" s="83"/>
    </x:row>
    <x:row r="39" ht="19" customHeight="1">
      <x:c r="A39" s="83"/>
      <x:c r="B39" s="83"/>
      <x:c r="C39" s="83"/>
      <x:c r="D39" s="83"/>
      <x:c r="E39" s="83"/>
      <x:c r="F39" s="83"/>
      <x:c r="G39" s="83"/>
      <x:c r="H39" s="83"/>
      <x:c r="I39" s="83"/>
      <x:c r="J39" s="83"/>
      <x:c r="K39" s="83"/>
      <x:c r="L39" s="83"/>
      <x:c r="M39" s="83"/>
    </x:row>
    <x:row r="40" ht="19" customHeight="1">
      <x:c r="A40" s="83"/>
      <x:c r="B40" s="83"/>
      <x:c r="C40" s="83"/>
      <x:c r="D40" s="83"/>
      <x:c r="E40" s="83"/>
      <x:c r="F40" s="83"/>
      <x:c r="G40" s="83"/>
      <x:c r="H40" s="83"/>
      <x:c r="I40" s="83"/>
      <x:c r="J40" s="83"/>
      <x:c r="K40" s="83"/>
      <x:c r="L40" s="83"/>
      <x:c r="M40" s="83"/>
    </x:row>
    <x:row r="41" ht="19" customHeight="1">
      <x:c r="A41" s="83"/>
      <x:c r="B41" s="83"/>
      <x:c r="C41" s="83"/>
      <x:c r="D41" s="83"/>
      <x:c r="E41" s="83"/>
      <x:c r="F41" s="83"/>
      <x:c r="G41" s="83"/>
      <x:c r="H41" s="83"/>
      <x:c r="I41" s="83"/>
      <x:c r="J41" s="83"/>
      <x:c r="K41" s="83"/>
      <x:c r="L41" s="83"/>
      <x:c r="M41" s="83"/>
    </x:row>
    <x:row r="42" ht="19" customHeight="1">
      <x:c r="A42" s="83"/>
      <x:c r="B42" s="83"/>
      <x:c r="C42" s="83"/>
      <x:c r="D42" s="83"/>
      <x:c r="E42" s="83"/>
      <x:c r="F42" s="83"/>
      <x:c r="G42" s="83"/>
      <x:c r="H42" s="83"/>
      <x:c r="I42" s="83"/>
      <x:c r="J42" s="83"/>
      <x:c r="K42" s="83"/>
      <x:c r="L42" s="83"/>
      <x:c r="M42" s="83"/>
    </x:row>
    <x:row r="43" ht="19" customHeight="1">
      <x:c r="A43" s="83"/>
      <x:c r="B43" s="83"/>
      <x:c r="C43" s="83"/>
      <x:c r="D43" s="83"/>
      <x:c r="E43" s="83"/>
      <x:c r="F43" s="83"/>
      <x:c r="G43" s="83"/>
      <x:c r="H43" s="83"/>
      <x:c r="I43" s="83"/>
      <x:c r="J43" s="83"/>
      <x:c r="K43" s="83"/>
      <x:c r="L43" s="83"/>
      <x:c r="M43" s="83"/>
    </x:row>
    <x:row r="44" ht="19" customHeight="1">
      <x:c r="A44" s="83"/>
      <x:c r="B44" s="83"/>
      <x:c r="C44" s="83"/>
      <x:c r="D44" s="83"/>
      <x:c r="E44" s="83"/>
      <x:c r="F44" s="83"/>
      <x:c r="G44" s="83"/>
      <x:c r="H44" s="83"/>
      <x:c r="I44" s="83"/>
      <x:c r="J44" s="83"/>
      <x:c r="K44" s="83"/>
      <x:c r="L44" s="83"/>
      <x:c r="M44" s="83"/>
    </x:row>
    <x:row r="45" ht="19" customHeight="1">
      <x:c r="A45" s="83"/>
      <x:c r="B45" s="83"/>
      <x:c r="C45" s="83"/>
      <x:c r="D45" s="83"/>
      <x:c r="E45" s="83"/>
      <x:c r="F45" s="83"/>
      <x:c r="G45" s="83"/>
      <x:c r="H45" s="83"/>
      <x:c r="I45" s="83"/>
      <x:c r="J45" s="83"/>
      <x:c r="K45" s="83"/>
      <x:c r="L45" s="83"/>
      <x:c r="M45" s="83"/>
    </x:row>
    <x:row r="46" ht="19" customHeight="1">
      <x:c r="A46" s="83"/>
      <x:c r="B46" s="83"/>
      <x:c r="C46" s="83"/>
      <x:c r="D46" s="83"/>
      <x:c r="E46" s="83"/>
      <x:c r="F46" s="83"/>
      <x:c r="G46" s="83"/>
      <x:c r="H46" s="83"/>
      <x:c r="I46" s="83"/>
      <x:c r="J46" s="83"/>
      <x:c r="K46" s="83"/>
      <x:c r="L46" s="83"/>
      <x:c r="M46" s="83"/>
    </x:row>
    <x:row r="47" ht="19" customHeight="1">
      <x:c r="A47" s="83"/>
      <x:c r="B47" s="83"/>
      <x:c r="C47" s="83"/>
      <x:c r="D47" s="83"/>
      <x:c r="E47" s="83"/>
      <x:c r="F47" s="83"/>
      <x:c r="G47" s="83"/>
      <x:c r="H47" s="83"/>
      <x:c r="I47" s="83"/>
      <x:c r="J47" s="83"/>
      <x:c r="K47" s="83"/>
      <x:c r="L47" s="83"/>
      <x:c r="M47" s="83"/>
    </x:row>
    <x:row r="48" ht="19" customHeight="1">
      <x:c r="A48" s="83"/>
      <x:c r="B48" s="83"/>
      <x:c r="C48" s="83"/>
      <x:c r="D48" s="83"/>
      <x:c r="E48" s="83"/>
      <x:c r="F48" s="83"/>
      <x:c r="G48" s="83"/>
      <x:c r="H48" s="83"/>
      <x:c r="I48" s="83"/>
      <x:c r="J48" s="83"/>
      <x:c r="K48" s="83"/>
      <x:c r="L48" s="83"/>
      <x:c r="M48" s="83"/>
    </x:row>
    <x:row r="49" ht="19" customHeight="1">
      <x:c r="A49" s="83"/>
      <x:c r="B49" s="83"/>
      <x:c r="C49" s="83"/>
      <x:c r="D49" s="83"/>
      <x:c r="E49" s="83"/>
      <x:c r="F49" s="83"/>
      <x:c r="G49" s="83"/>
      <x:c r="H49" s="83"/>
      <x:c r="I49" s="83"/>
      <x:c r="J49" s="83"/>
      <x:c r="K49" s="83"/>
      <x:c r="L49" s="83"/>
      <x:c r="M49" s="83"/>
    </x:row>
    <x:row r="50" ht="19" customHeight="1">
      <x:c r="A50" s="83"/>
      <x:c r="B50" s="83"/>
      <x:c r="C50" s="83"/>
      <x:c r="D50" s="83"/>
      <x:c r="E50" s="83"/>
      <x:c r="F50" s="83"/>
      <x:c r="G50" s="83"/>
      <x:c r="H50" s="83"/>
      <x:c r="I50" s="83"/>
      <x:c r="J50" s="83"/>
      <x:c r="K50" s="83"/>
      <x:c r="L50" s="83"/>
      <x:c r="M50" s="83"/>
    </x:row>
    <x:row r="51" ht="19" customHeight="1">
      <x:c r="A51" s="83"/>
      <x:c r="B51" s="83"/>
      <x:c r="C51" s="83"/>
      <x:c r="D51" s="83"/>
      <x:c r="E51" s="83"/>
      <x:c r="F51" s="83"/>
      <x:c r="G51" s="83"/>
      <x:c r="H51" s="83"/>
      <x:c r="I51" s="83"/>
      <x:c r="J51" s="83"/>
      <x:c r="K51" s="83"/>
      <x:c r="L51" s="83"/>
      <x:c r="M51" s="83"/>
    </x:row>
    <x:row r="52" ht="19" customHeight="1">
      <x:c r="A52" s="83"/>
      <x:c r="B52" s="83"/>
      <x:c r="C52" s="83"/>
      <x:c r="D52" s="83"/>
      <x:c r="E52" s="83"/>
      <x:c r="F52" s="83"/>
      <x:c r="G52" s="83"/>
      <x:c r="H52" s="83"/>
      <x:c r="I52" s="83"/>
      <x:c r="J52" s="83"/>
      <x:c r="K52" s="83"/>
      <x:c r="L52" s="83"/>
      <x:c r="M52" s="83"/>
    </x:row>
    <x:row r="53" ht="19" customHeight="1">
      <x:c r="A53" s="83"/>
      <x:c r="B53" s="83"/>
      <x:c r="C53" s="83"/>
      <x:c r="D53" s="83"/>
      <x:c r="E53" s="83"/>
      <x:c r="F53" s="83"/>
      <x:c r="G53" s="83"/>
      <x:c r="H53" s="83"/>
      <x:c r="I53" s="83"/>
      <x:c r="J53" s="83"/>
      <x:c r="K53" s="83"/>
      <x:c r="L53" s="83"/>
      <x:c r="M53" s="83"/>
    </x:row>
    <x:row r="54" ht="19" customHeight="1">
      <x:c r="A54" s="83"/>
      <x:c r="B54" s="83"/>
      <x:c r="C54" s="83"/>
      <x:c r="D54" s="83"/>
      <x:c r="E54" s="83"/>
      <x:c r="F54" s="83"/>
      <x:c r="G54" s="83"/>
      <x:c r="H54" s="83"/>
      <x:c r="I54" s="83"/>
      <x:c r="J54" s="83"/>
      <x:c r="K54" s="83"/>
      <x:c r="L54" s="83"/>
      <x:c r="M54" s="83"/>
    </x:row>
    <x:row r="55" ht="19" customHeight="1">
      <x:c r="A55" s="83"/>
      <x:c r="B55" s="83"/>
      <x:c r="C55" s="83"/>
      <x:c r="D55" s="83"/>
      <x:c r="E55" s="83"/>
      <x:c r="F55" s="83"/>
      <x:c r="G55" s="83"/>
      <x:c r="H55" s="83"/>
      <x:c r="I55" s="83"/>
      <x:c r="J55" s="83"/>
      <x:c r="K55" s="83"/>
      <x:c r="L55" s="83"/>
      <x:c r="M55" s="83"/>
    </x:row>
    <x:row r="56" ht="19" customHeight="1">
      <x:c r="A56" s="83"/>
      <x:c r="B56" s="83"/>
      <x:c r="C56" s="83"/>
      <x:c r="D56" s="83"/>
      <x:c r="E56" s="83"/>
      <x:c r="F56" s="83"/>
      <x:c r="G56" s="83"/>
      <x:c r="H56" s="83"/>
      <x:c r="I56" s="83"/>
      <x:c r="J56" s="83"/>
      <x:c r="K56" s="83"/>
      <x:c r="L56" s="83"/>
      <x:c r="M56" s="83"/>
    </x:row>
    <x:row r="57" ht="19" customHeight="1">
      <x:c r="A57" s="83"/>
      <x:c r="B57" s="83"/>
      <x:c r="C57" s="83"/>
      <x:c r="D57" s="83"/>
      <x:c r="E57" s="83"/>
      <x:c r="F57" s="83"/>
      <x:c r="G57" s="83"/>
      <x:c r="H57" s="83"/>
      <x:c r="I57" s="83"/>
      <x:c r="J57" s="83"/>
      <x:c r="K57" s="83"/>
      <x:c r="L57" s="83"/>
      <x:c r="M57" s="83"/>
    </x:row>
    <x:row r="58" ht="19" customHeight="1">
      <x:c r="A58" s="83"/>
      <x:c r="B58" s="83"/>
      <x:c r="C58" s="83"/>
      <x:c r="D58" s="83"/>
      <x:c r="E58" s="83"/>
      <x:c r="F58" s="83"/>
      <x:c r="G58" s="83"/>
      <x:c r="H58" s="83"/>
      <x:c r="I58" s="83"/>
      <x:c r="J58" s="83"/>
      <x:c r="K58" s="83"/>
      <x:c r="L58" s="83"/>
      <x:c r="M58" s="83"/>
    </x:row>
    <x:row r="59" ht="19" customHeight="1">
      <x:c r="A59" s="83"/>
      <x:c r="B59" s="83"/>
      <x:c r="C59" s="83"/>
      <x:c r="D59" s="83"/>
      <x:c r="E59" s="83"/>
      <x:c r="F59" s="83"/>
      <x:c r="G59" s="83"/>
      <x:c r="H59" s="83"/>
      <x:c r="I59" s="83"/>
      <x:c r="J59" s="83"/>
      <x:c r="K59" s="83"/>
      <x:c r="L59" s="83"/>
      <x:c r="M59" s="83"/>
    </x:row>
    <x:row r="60" ht="19" customHeight="1">
      <x:c r="A60" s="83"/>
      <x:c r="B60" s="83"/>
      <x:c r="C60" s="83"/>
      <x:c r="D60" s="83"/>
      <x:c r="E60" s="83"/>
      <x:c r="F60" s="83"/>
      <x:c r="G60" s="83"/>
      <x:c r="H60" s="83"/>
      <x:c r="I60" s="83"/>
      <x:c r="J60" s="83"/>
      <x:c r="K60" s="83"/>
      <x:c r="L60" s="83"/>
      <x:c r="M60" s="83"/>
    </x:row>
    <x:row r="61" ht="19" customHeight="1">
      <x:c r="A61" s="83"/>
      <x:c r="B61" s="83"/>
      <x:c r="C61" s="83"/>
      <x:c r="D61" s="83"/>
      <x:c r="E61" s="83"/>
      <x:c r="F61" s="83"/>
      <x:c r="G61" s="83"/>
      <x:c r="H61" s="83"/>
      <x:c r="I61" s="83"/>
      <x:c r="J61" s="83"/>
      <x:c r="K61" s="83"/>
      <x:c r="L61" s="83"/>
      <x:c r="M61" s="83"/>
    </x:row>
    <x:row r="62" ht="19" customHeight="1">
      <x:c r="A62" s="83"/>
      <x:c r="B62" s="83"/>
      <x:c r="C62" s="83"/>
      <x:c r="D62" s="83"/>
      <x:c r="E62" s="83"/>
      <x:c r="F62" s="83"/>
      <x:c r="G62" s="83"/>
      <x:c r="H62" s="83"/>
      <x:c r="I62" s="83"/>
      <x:c r="J62" s="83"/>
      <x:c r="K62" s="83"/>
      <x:c r="L62" s="83"/>
      <x:c r="M62" s="83"/>
    </x:row>
    <x:row r="63" ht="19" customHeight="1">
      <x:c r="A63" s="83"/>
      <x:c r="B63" s="83"/>
      <x:c r="C63" s="83"/>
      <x:c r="D63" s="83"/>
      <x:c r="E63" s="83"/>
      <x:c r="F63" s="83"/>
      <x:c r="G63" s="83"/>
      <x:c r="H63" s="83"/>
      <x:c r="I63" s="83"/>
      <x:c r="J63" s="83"/>
      <x:c r="K63" s="83"/>
      <x:c r="L63" s="83"/>
      <x:c r="M63" s="83"/>
    </x:row>
    <x:row r="64" ht="19" customHeight="1">
      <x:c r="A64" s="83"/>
      <x:c r="B64" s="83"/>
      <x:c r="C64" s="83"/>
      <x:c r="D64" s="83"/>
      <x:c r="E64" s="83"/>
      <x:c r="F64" s="83"/>
      <x:c r="G64" s="83"/>
      <x:c r="H64" s="83"/>
      <x:c r="I64" s="83"/>
      <x:c r="J64" s="83"/>
      <x:c r="K64" s="83"/>
      <x:c r="L64" s="83"/>
      <x:c r="M64" s="83"/>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H2"/>
    <x:mergeCell ref="A3:H3"/>
    <x:mergeCell ref="A18:D21"/>
  </x:mergeCells>
  <x:pageMargins left="0.7" right="0.7" top="0.75" bottom="0.75" header="0.3" footer="0.3"/>
  <x:legacyDrawing xmlns:r="http://schemas.openxmlformats.org/officeDocument/2006/relationships" r:id="R0b2c37032b1d4253"/>
</x:worksheet>
</file>

<file path=xl/worksheets/sheet7.xml><?xml version="1.0" encoding="utf-8"?>
<x:worksheet xmlns:x="http://schemas.openxmlformats.org/spreadsheetml/2006/main">
  <x:sheetViews>
    <x:sheetView showGridLines="0" workbookViewId="0"/>
  </x:sheetViews>
  <x:sheetFormatPr defaultRowHeight="15"/>
  <x:cols>
    <x:col min="1" max="1" width="15" hidden="0" customWidth="1"/>
    <x:col min="2" max="2" width="40" hidden="0" customWidth="1"/>
    <x:col min="3" max="3" width="65" hidden="0" customWidth="1"/>
    <x:col min="4" max="4" width="15" hidden="0" customWidth="1"/>
    <x:col min="5" max="5" width="70"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s>
  <x:sheetData>
    <x:row r="1" ht="25" customHeight="1">
      <x:c r="A1" s="82" t="str">
        <x:v>SOURCE REGISTER</x:v>
      </x:c>
      <x:c r="B1" s="82"/>
      <x:c r="C1" s="82"/>
      <x:c r="D1" s="82"/>
      <x:c r="E1" s="82"/>
      <x:c r="F1" s="83"/>
      <x:c r="G1" s="83"/>
      <x:c r="H1" s="83"/>
      <x:c r="I1" s="83"/>
      <x:c r="J1" s="83"/>
      <x:c r="K1" s="83"/>
      <x:c r="L1" s="83"/>
      <x:c r="M1" s="83"/>
    </x:row>
    <x:row r="2" ht="25" customHeight="1">
      <x:c r="A2" s="82"/>
      <x:c r="B2" s="82"/>
      <x:c r="C2" s="82"/>
      <x:c r="D2" s="82"/>
      <x:c r="E2" s="82"/>
      <x:c r="F2" s="83"/>
      <x:c r="G2" s="83"/>
      <x:c r="H2" s="83"/>
      <x:c r="I2" s="83"/>
      <x:c r="J2" s="83"/>
      <x:c r="K2" s="83"/>
      <x:c r="L2" s="83"/>
      <x:c r="M2" s="83"/>
    </x:row>
    <x:row r="3" ht="30" customHeight="1">
      <x:c r="A3" s="84" t="str">
        <x:v>Direct source links and research cut-off. Auction descriptions are seller / auction-house claims, not our physical inspection.</x:v>
      </x:c>
      <x:c r="B3" s="84"/>
      <x:c r="C3" s="84"/>
      <x:c r="D3" s="84"/>
      <x:c r="E3" s="84"/>
      <x:c r="F3" s="83"/>
      <x:c r="G3" s="83"/>
      <x:c r="H3" s="83"/>
      <x:c r="I3" s="83"/>
      <x:c r="J3" s="83"/>
      <x:c r="K3" s="83"/>
      <x:c r="L3" s="83"/>
      <x:c r="M3" s="83"/>
    </x:row>
    <x:row r="4" ht="19" customHeight="1">
      <x:c r="A4" s="83"/>
      <x:c r="B4" s="83"/>
      <x:c r="C4" s="83"/>
      <x:c r="D4" s="83"/>
      <x:c r="E4" s="83"/>
      <x:c r="F4" s="83"/>
      <x:c r="G4" s="83"/>
      <x:c r="H4" s="83"/>
      <x:c r="I4" s="83"/>
      <x:c r="J4" s="83"/>
      <x:c r="K4" s="83"/>
      <x:c r="L4" s="83"/>
      <x:c r="M4" s="83"/>
    </x:row>
    <x:row r="5" ht="32" customHeight="1">
      <x:c r="A5" s="85" t="str">
        <x:v>ID</x:v>
      </x:c>
      <x:c r="B5" s="85" t="str">
        <x:v>Source / document</x:v>
      </x:c>
      <x:c r="C5" s="85" t="str">
        <x:v>URL</x:v>
      </x:c>
      <x:c r="D5" s="85" t="str">
        <x:v>Accessed</x:v>
      </x:c>
      <x:c r="E5" s="85" t="str">
        <x:v>Scope / limitation</x:v>
      </x:c>
      <x:c r="F5" s="83"/>
      <x:c r="G5" s="83"/>
      <x:c r="H5" s="83"/>
      <x:c r="I5" s="83"/>
      <x:c r="J5" s="83"/>
      <x:c r="K5" s="83"/>
      <x:c r="L5" s="83"/>
      <x:c r="M5" s="83"/>
    </x:row>
    <x:row r="6" ht="66" customHeight="1">
      <x:c r="A6" s="83" t="str">
        <x:v>S01</x:v>
      </x:c>
      <x:c r="B6" s="87" t="str">
        <x:v>Targa Marc — vehicle archive</x:v>
      </x:c>
      <x:c r="C6" s="87" t="str">
        <x:v>https://targamarc.com/</x:v>
      </x:c>
      <x:c r="D6" s="87" t="str">
        <x:v>2026-09-24</x:v>
      </x:c>
      <x:c r="E6" s="87" t="str">
        <x:v>Owner website: chassis 12871136; California delivery; Dutch MY1968 list price NLG 23,100. Not the invoice paid for this chassis.</x:v>
      </x:c>
      <x:c r="F6" s="83"/>
      <x:c r="G6" s="83"/>
      <x:c r="H6" s="83"/>
      <x:c r="I6" s="83"/>
      <x:c r="J6" s="83"/>
      <x:c r="K6" s="83"/>
      <x:c r="L6" s="83"/>
      <x:c r="M6" s="83"/>
    </x:row>
    <x:row r="7" ht="66" customHeight="1">
      <x:c r="A7" s="83" t="str">
        <x:v>S02</x:v>
      </x:c>
      <x:c r="B7" s="87" t="str">
        <x:v>J.D. Power — 1968 Porsche 912 2 Door Targa</x:v>
      </x:c>
      <x:c r="C7" s="87" t="str">
        <x:v>https://www.jdpower.com/cars/1968/porsche/912/2-door-targa</x:v>
      </x:c>
      <x:c r="D7" s="87" t="str">
        <x:v>2026-09-24</x:v>
      </x:c>
      <x:c r="E7" s="87" t="str">
        <x:v>Original MSRP USD 5,350; current quoted low/average/high retail USD 41,900 / 63,800 / 112,900. Broad Targa guide; no separate soft-window classification in the retrieved page. Guide effective date not stated; access date only.</x:v>
      </x:c>
      <x:c r="F7" s="83"/>
      <x:c r="G7" s="83"/>
      <x:c r="H7" s="83"/>
      <x:c r="I7" s="83"/>
      <x:c r="J7" s="83"/>
      <x:c r="K7" s="83"/>
      <x:c r="L7" s="83"/>
      <x:c r="M7" s="83"/>
    </x:row>
    <x:row r="8" ht="66" customHeight="1">
      <x:c r="A8" s="83" t="str">
        <x:v>S03</x:v>
      </x:c>
      <x:c r="B8" s="87" t="str">
        <x:v>Michael Ionno — first-person ownership account, 12 March 2016</x:v>
      </x:c>
      <x:c r="C8" s="87" t="str">
        <x:v>https://www.curbsideclassic.com/curbside-classics-european/coal-1968-porsche-912-soft-window-targa-and-the-number-that-shall-never-be-spoken/</x:v>
      </x:c>
      <x:c r="D8" s="87" t="str">
        <x:v>2026-09-24</x:v>
      </x:c>
      <x:c r="E8" s="87" t="str">
        <x:v>Retrospective account of a 2000 purchase for a little over USD 7,000. Approximate recollection, not an inspected invoice. Car subsequently restored.</x:v>
      </x:c>
      <x:c r="F8" s="83"/>
      <x:c r="G8" s="83"/>
      <x:c r="H8" s="83"/>
      <x:c r="I8" s="83"/>
      <x:c r="J8" s="83"/>
      <x:c r="K8" s="83"/>
      <x:c r="L8" s="83"/>
      <x:c r="M8" s="83"/>
    </x:row>
    <x:row r="9" ht="66" customHeight="1">
      <x:c r="A9" s="83" t="str">
        <x:v>S04</x:v>
      </x:c>
      <x:c r="B9" s="87" t="str">
        <x:v>Sports Car Market — RM Arizona 2006 review</x:v>
      </x:c>
      <x:c r="C9" s="87" t="str">
        <x:v>https://www.sportscarmarket.com/profile/1968-porsche-912-soft-window-targa</x:v>
      </x:c>
      <x:c r="D9" s="87" t="str">
        <x:v>2026-09-24</x:v>
      </x:c>
      <x:c r="E9" s="87" t="str">
        <x:v>Secondary report: USD 28,600, 20 January 2006, chassis 12870969, restored example. Fee basis not independently reconciled.</x:v>
      </x:c>
      <x:c r="F9" s="83"/>
      <x:c r="G9" s="83"/>
      <x:c r="H9" s="83"/>
      <x:c r="I9" s="83"/>
      <x:c r="J9" s="83"/>
      <x:c r="K9" s="83"/>
      <x:c r="L9" s="83"/>
      <x:c r="M9" s="83"/>
    </x:row>
    <x:row r="10" ht="66" customHeight="1">
      <x:c r="A10" s="83" t="str">
        <x:v>S05</x:v>
      </x:c>
      <x:c r="B10" s="87" t="str">
        <x:v>RM Sotheby’s — Arizona 2007</x:v>
      </x:c>
      <x:c r="C10" s="87" t="str">
        <x:v>https://rmsothebys.com/auctions/az07/lots/r154-1968-porsche-912-softwindow-targa/</x:v>
      </x:c>
      <x:c r="D10" s="87" t="str">
        <x:v>2026-09-24</x:v>
      </x:c>
      <x:c r="E10" s="87" t="str">
        <x:v>Auction-house published result USD 27,500. Soft-window Targa. Archived fee basis not reconciled.</x:v>
      </x:c>
      <x:c r="F10" s="83"/>
      <x:c r="G10" s="83"/>
      <x:c r="H10" s="83"/>
      <x:c r="I10" s="83"/>
      <x:c r="J10" s="83"/>
      <x:c r="K10" s="83"/>
      <x:c r="L10" s="83"/>
      <x:c r="M10" s="83"/>
    </x:row>
    <x:row r="11" ht="66" customHeight="1">
      <x:c r="A11" s="83" t="str">
        <x:v>S06</x:v>
      </x:c>
      <x:c r="B11" s="87" t="str">
        <x:v>RM Sotheby’s — Auburn Fall 2013</x:v>
      </x:c>
      <x:c r="C11" s="87" t="str">
        <x:v>https://rmsothebys.com/auctions/af13/lots/r530-1968-porsche-912-targa/</x:v>
      </x:c>
      <x:c r="D11" s="87" t="str">
        <x:v>2026-09-24</x:v>
      </x:c>
      <x:c r="E11" s="87" t="str">
        <x:v>Published result USD 31,350. Targa title; rear-window type not established from retrieved text. Excluded from the model anchors.</x:v>
      </x:c>
      <x:c r="F11" s="83"/>
      <x:c r="G11" s="83"/>
      <x:c r="H11" s="83"/>
      <x:c r="I11" s="83"/>
      <x:c r="J11" s="83"/>
      <x:c r="K11" s="83"/>
      <x:c r="L11" s="83"/>
      <x:c r="M11" s="83"/>
    </x:row>
    <x:row r="12" ht="66" customHeight="1">
      <x:c r="A12" s="83" t="str">
        <x:v>S07</x:v>
      </x:c>
      <x:c r="B12" s="87" t="str">
        <x:v>RM Sotheby’s — Fort Lauderdale 2017</x:v>
      </x:c>
      <x:c r="C12" s="87" t="str">
        <x:v>https://rmsothebys.com/auctions/fl17/lots/r0024-1968-porsche-912-softwindow-targa/</x:v>
      </x:c>
      <x:c r="D12" s="87" t="str">
        <x:v>2026-09-24</x:v>
      </x:c>
      <x:c r="E12" s="87" t="str">
        <x:v>USD 48,400; chassis 12870969; described as well-restored, five-speed. Fee basis not reconciled.</x:v>
      </x:c>
      <x:c r="F12" s="83"/>
      <x:c r="G12" s="83"/>
      <x:c r="H12" s="83"/>
      <x:c r="I12" s="83"/>
      <x:c r="J12" s="83"/>
      <x:c r="K12" s="83"/>
      <x:c r="L12" s="83"/>
      <x:c r="M12" s="83"/>
    </x:row>
    <x:row r="13" ht="66" customHeight="1">
      <x:c r="A13" s="83" t="str">
        <x:v>S08</x:v>
      </x:c>
      <x:c r="B13" s="87" t="str">
        <x:v>BaT — 10 June 2019</x:v>
      </x:c>
      <x:c r="C13" s="87" t="str">
        <x:v>https://bringatrailer.com/listing/1968-porsche-912-soft-window-targa-6/</x:v>
      </x:c>
      <x:c r="D13" s="87" t="str">
        <x:v>2026-09-24</x:v>
      </x:c>
      <x:c r="E13" s="87" t="str">
        <x:v>USD 42,000; chassis 12871055. Later refurbished and sold again in 2020; not a constant-condition repeat-sale pair.</x:v>
      </x:c>
      <x:c r="F13" s="83"/>
      <x:c r="G13" s="83"/>
      <x:c r="H13" s="83"/>
      <x:c r="I13" s="83"/>
      <x:c r="J13" s="83"/>
      <x:c r="K13" s="83"/>
      <x:c r="L13" s="83"/>
      <x:c r="M13" s="83"/>
    </x:row>
    <x:row r="14" ht="66" customHeight="1">
      <x:c r="A14" s="83" t="str">
        <x:v>S09</x:v>
      </x:c>
      <x:c r="B14" s="87" t="str">
        <x:v>BaT — 21 October 2019</x:v>
      </x:c>
      <x:c r="C14" s="87" t="str">
        <x:v>https://bringatrailer.com/listing/1968-porsche-912-soft-window-targa-9/</x:v>
      </x:c>
      <x:c r="D14" s="87" t="str">
        <x:v>2026-09-24</x:v>
      </x:c>
      <x:c r="E14" s="87" t="str">
        <x:v>USD 60,000. Refurbished Polo Red soft-window Targa.</x:v>
      </x:c>
      <x:c r="F14" s="83"/>
      <x:c r="G14" s="83"/>
      <x:c r="H14" s="83"/>
      <x:c r="I14" s="83"/>
      <x:c r="J14" s="83"/>
      <x:c r="K14" s="83"/>
      <x:c r="L14" s="83"/>
      <x:c r="M14" s="83"/>
    </x:row>
    <x:row r="15" ht="66" customHeight="1">
      <x:c r="A15" s="83" t="str">
        <x:v>S10</x:v>
      </x:c>
      <x:c r="B15" s="87" t="str">
        <x:v>BaT — 8 July 2020</x:v>
      </x:c>
      <x:c r="C15" s="87" t="str">
        <x:v>https://bringatrailer.com/listing/1968-porsche-912-soft-window-targa-11/</x:v>
      </x:c>
      <x:c r="D15" s="87" t="str">
        <x:v>2026-09-24</x:v>
      </x:c>
      <x:c r="E15" s="87" t="str">
        <x:v>USD 73,000; chassis 12871055, following extensive refurbishment after the 2019 purchase.</x:v>
      </x:c>
      <x:c r="F15" s="83"/>
      <x:c r="G15" s="83"/>
      <x:c r="H15" s="83"/>
      <x:c r="I15" s="83"/>
      <x:c r="J15" s="83"/>
      <x:c r="K15" s="83"/>
      <x:c r="L15" s="83"/>
      <x:c r="M15" s="83"/>
    </x:row>
    <x:row r="16" ht="66" customHeight="1">
      <x:c r="A16" s="83" t="str">
        <x:v>S11</x:v>
      </x:c>
      <x:c r="B16" s="87" t="str">
        <x:v>RM Sotheby’s — Open Roads, May 2021</x:v>
      </x:c>
      <x:c r="C16" s="87" t="str">
        <x:v>https://rmsothebys.com/auctions/0521/lots/r0065-1968-porsche-912-softwindow-targa/</x:v>
      </x:c>
      <x:c r="D16" s="87" t="str">
        <x:v>2026-09-24</x:v>
      </x:c>
      <x:c r="E16" s="87" t="str">
        <x:v>USD 64,900; chassis 12870719. Published auction-house result; archived fee basis not reconciled.</x:v>
      </x:c>
      <x:c r="F16" s="83"/>
      <x:c r="G16" s="83"/>
      <x:c r="H16" s="83"/>
      <x:c r="I16" s="83"/>
      <x:c r="J16" s="83"/>
      <x:c r="K16" s="83"/>
      <x:c r="L16" s="83"/>
      <x:c r="M16" s="83"/>
    </x:row>
    <x:row r="17" ht="66" customHeight="1">
      <x:c r="A17" s="83" t="str">
        <x:v>S12</x:v>
      </x:c>
      <x:c r="B17" s="87" t="str">
        <x:v>Gooding — Amelia Island 2022, lot 15</x:v>
      </x:c>
      <x:c r="C17" s="87" t="str">
        <x:v>https://www.goodingco.com/lot/1968-porsche-912-soft-window-targa</x:v>
      </x:c>
      <x:c r="D17" s="87" t="str">
        <x:v>2026-09-24</x:v>
      </x:c>
      <x:c r="E17" s="87" t="str">
        <x:v>USD 128,800; chassis 12870224. Highest result in this selected sample, not asserted to be a world record. Kept separate from the model anchors.</x:v>
      </x:c>
      <x:c r="F17" s="83"/>
      <x:c r="G17" s="83"/>
      <x:c r="H17" s="83"/>
      <x:c r="I17" s="83"/>
      <x:c r="J17" s="83"/>
      <x:c r="K17" s="83"/>
      <x:c r="L17" s="83"/>
      <x:c r="M17" s="83"/>
    </x:row>
    <x:row r="18" ht="66" customHeight="1">
      <x:c r="A18" s="83" t="str">
        <x:v>S13</x:v>
      </x:c>
      <x:c r="B18" s="87" t="str">
        <x:v>BaT — 12 October 2023</x:v>
      </x:c>
      <x:c r="C18" s="87" t="str">
        <x:v>https://bringatrailer.com/listing/1968-porsche-912-soft-window-targa-19/</x:v>
      </x:c>
      <x:c r="D18" s="87" t="str">
        <x:v>2026-09-24</x:v>
      </x:c>
      <x:c r="E18" s="87" t="str">
        <x:v>USD 42,250. Corrosion and paint defects disclosed; kept as a condition-sensitive observation, not a central anchor.</x:v>
      </x:c>
      <x:c r="F18" s="83"/>
      <x:c r="G18" s="83"/>
      <x:c r="H18" s="83"/>
      <x:c r="I18" s="83"/>
      <x:c r="J18" s="83"/>
      <x:c r="K18" s="83"/>
      <x:c r="L18" s="83"/>
      <x:c r="M18" s="83"/>
    </x:row>
    <x:row r="19" ht="66" customHeight="1">
      <x:c r="A19" s="83" t="str">
        <x:v>S14</x:v>
      </x:c>
      <x:c r="B19" s="87" t="str">
        <x:v>BaT — 5 April 2024</x:v>
      </x:c>
      <x:c r="C19" s="87" t="str">
        <x:v>https://bringatrailer.com/listing/1968-porsche-912-soft-window-targa-20/</x:v>
      </x:c>
      <x:c r="D19" s="87" t="str">
        <x:v>2026-09-24</x:v>
      </x:c>
      <x:c r="E19" s="87" t="str">
        <x:v>USD 58,000. Five-speed soft-window Targa.</x:v>
      </x:c>
      <x:c r="F19" s="83"/>
      <x:c r="G19" s="83"/>
      <x:c r="H19" s="83"/>
      <x:c r="I19" s="83"/>
      <x:c r="J19" s="83"/>
      <x:c r="K19" s="83"/>
      <x:c r="L19" s="83"/>
      <x:c r="M19" s="83"/>
    </x:row>
    <x:row r="20" ht="66" customHeight="1">
      <x:c r="A20" s="83" t="str">
        <x:v>S15</x:v>
      </x:c>
      <x:c r="B20" s="87" t="str">
        <x:v>PCARMARKET — soft-window Targa, chassis 12870921</x:v>
      </x:c>
      <x:c r="C20" s="87" t="str">
        <x:v>https://www.pcarmarket.com/auction/1968-porsche-912-soft-window-targa-4/</x:v>
      </x:c>
      <x:c r="D20" s="87" t="str">
        <x:v>2026-09-24</x:v>
      </x:c>
      <x:c r="E20" s="87" t="str">
        <x:v>Published winning bid USD 48,000. Auction year 2024 cross-checked against the model’s CLASSIC.COM event listing S29.</x:v>
      </x:c>
      <x:c r="F20" s="83"/>
      <x:c r="G20" s="83"/>
      <x:c r="H20" s="83"/>
      <x:c r="I20" s="83"/>
      <x:c r="J20" s="83"/>
      <x:c r="K20" s="83"/>
      <x:c r="L20" s="83"/>
      <x:c r="M20" s="83"/>
    </x:row>
    <x:row r="21" ht="66" customHeight="1">
      <x:c r="A21" s="83" t="str">
        <x:v>S16</x:v>
      </x:c>
      <x:c r="B21" s="87" t="str">
        <x:v>BaT — 3 July 2024</x:v>
      </x:c>
      <x:c r="C21" s="87" t="str">
        <x:v>https://bringatrailer.com/listing/1968-porsche-912-soft-window-targa-21/</x:v>
      </x:c>
      <x:c r="D21" s="87" t="str">
        <x:v>2026-09-24</x:v>
      </x:c>
      <x:c r="E21" s="87" t="str">
        <x:v>USD 76,412. Five-speed Tangerine example; recent engine and transmission work reported.</x:v>
      </x:c>
      <x:c r="F21" s="83"/>
      <x:c r="G21" s="83"/>
      <x:c r="H21" s="83"/>
      <x:c r="I21" s="83"/>
      <x:c r="J21" s="83"/>
      <x:c r="K21" s="83"/>
      <x:c r="L21" s="83"/>
      <x:c r="M21" s="83"/>
    </x:row>
    <x:row r="22" ht="66" customHeight="1">
      <x:c r="A22" s="83" t="str">
        <x:v>S17</x:v>
      </x:c>
      <x:c r="B22" s="87" t="str">
        <x:v>BaT — 22 November 2024</x:v>
      </x:c>
      <x:c r="C22" s="87" t="str">
        <x:v>https://bringatrailer.com/listing/1968-porsche-912-soft-window-targa-23/</x:v>
      </x:c>
      <x:c r="D22" s="87" t="str">
        <x:v>2026-09-24</x:v>
      </x:c>
      <x:c r="E22" s="87" t="str">
        <x:v>USD 95,500. Four-speed Irish Green example; refurbished. Original invoice for this other car totals USD 5,273.09.</x:v>
      </x:c>
      <x:c r="F22" s="83"/>
      <x:c r="G22" s="83"/>
      <x:c r="H22" s="83"/>
      <x:c r="I22" s="83"/>
      <x:c r="J22" s="83"/>
      <x:c r="K22" s="83"/>
      <x:c r="L22" s="83"/>
      <x:c r="M22" s="83"/>
    </x:row>
    <x:row r="23" ht="66" customHeight="1">
      <x:c r="A23" s="83" t="str">
        <x:v>S18</x:v>
      </x:c>
      <x:c r="B23" s="87" t="str">
        <x:v>BaT — 3 February 2025</x:v>
      </x:c>
      <x:c r="C23" s="87" t="str">
        <x:v>https://bringatrailer.com/listing/1968-porsche-912-soft-window-targa-24/</x:v>
      </x:c>
      <x:c r="D23" s="87" t="str">
        <x:v>2026-09-24</x:v>
      </x:c>
      <x:c r="E23" s="87" t="str">
        <x:v>USD 63,000. Five-speed; colour change and a repaired collision disclosed. Not a concours benchmark.</x:v>
      </x:c>
      <x:c r="F23" s="83"/>
      <x:c r="G23" s="83"/>
      <x:c r="H23" s="83"/>
      <x:c r="I23" s="83"/>
      <x:c r="J23" s="83"/>
      <x:c r="K23" s="83"/>
      <x:c r="L23" s="83"/>
      <x:c r="M23" s="83"/>
    </x:row>
    <x:row r="24" ht="66" customHeight="1">
      <x:c r="A24" s="83" t="str">
        <x:v>S19</x:v>
      </x:c>
      <x:c r="B24" s="87" t="str">
        <x:v>PCARMARKET — soft-window Targa, chassis 12870135</x:v>
      </x:c>
      <x:c r="C24" s="87" t="str">
        <x:v>https://www.pcarmarket.com/auction/1968-porsche-912-soft-window-targa-5</x:v>
      </x:c>
      <x:c r="D24" s="87" t="str">
        <x:v>2026-09-24</x:v>
      </x:c>
      <x:c r="E24" s="87" t="str">
        <x:v>Published winning bid USD 11,111. Project. Auction year/date cross-check in S29. Excluded from central anchors.</x:v>
      </x:c>
      <x:c r="F24" s="83"/>
      <x:c r="G24" s="83"/>
      <x:c r="H24" s="83"/>
      <x:c r="I24" s="83"/>
      <x:c r="J24" s="83"/>
      <x:c r="K24" s="83"/>
      <x:c r="L24" s="83"/>
      <x:c r="M24" s="83"/>
    </x:row>
    <x:row r="25" ht="66" customHeight="1">
      <x:c r="A25" s="83" t="str">
        <x:v>S20</x:v>
      </x:c>
      <x:c r="B25" s="87" t="str">
        <x:v>BaT — 7 July 2026</x:v>
      </x:c>
      <x:c r="C25" s="87" t="str">
        <x:v>https://bringatrailer.com/listing/1968-porsche-912-soft-window-targa-27/</x:v>
      </x:c>
      <x:c r="D25" s="87" t="str">
        <x:v>2026-09-24</x:v>
      </x:c>
      <x:c r="E25" s="87" t="str">
        <x:v>USD 35,912. Project, four-speed, mechanical and corrosion issues disclosed. Excluded from central anchor set.</x:v>
      </x:c>
      <x:c r="F25" s="83"/>
      <x:c r="G25" s="83"/>
      <x:c r="H25" s="83"/>
      <x:c r="I25" s="83"/>
      <x:c r="J25" s="83"/>
      <x:c r="K25" s="83"/>
      <x:c r="L25" s="83"/>
      <x:c r="M25" s="83"/>
    </x:row>
    <x:row r="26" ht="66" customHeight="1">
      <x:c r="A26" s="83" t="str">
        <x:v>S21</x:v>
      </x:c>
      <x:c r="B26" s="87" t="str">
        <x:v>Federal Reserve Bank of Minneapolis — annual CPI table</x:v>
      </x:c>
      <x:c r="C26" s="87" t="str">
        <x:v>https://www.minneapolisfed.org/about-us/monetary-policy/inflation-calculator/consumer-price-index-1913-</x:v>
      </x:c>
      <x:c r="D26" s="87" t="str">
        <x:v>2026-09-24</x:v>
      </x:c>
      <x:c r="E26" s="87" t="str">
        <x:v>Published rounded annual CPI values 1968–2025. The source’s full-year 2026 estimate is NOT used. October 2025 CPI is unavailable in the underlying monthly series; 2025 is retained as the publisher’s annual reference.</x:v>
      </x:c>
      <x:c r="F26" s="83"/>
      <x:c r="G26" s="83"/>
      <x:c r="H26" s="83"/>
      <x:c r="I26" s="83"/>
      <x:c r="J26" s="83"/>
      <x:c r="K26" s="83"/>
      <x:c r="L26" s="83"/>
      <x:c r="M26" s="83"/>
    </x:row>
    <x:row r="27" ht="66" customHeight="1">
      <x:c r="A27" s="83" t="str">
        <x:v>S22</x:v>
      </x:c>
      <x:c r="B27" s="87" t="str">
        <x:v>BLS / FRED — CPIAUCNS monthly observations</x:v>
      </x:c>
      <x:c r="C27" s="87" t="str">
        <x:v>https://fred.stlouisfed.org/data/CPIAUCNS</x:v>
      </x:c>
      <x:c r="D27" s="87" t="str">
        <x:v>2026-09-24</x:v>
      </x:c>
      <x:c r="E27" s="87" t="str">
        <x:v>CPI-U, all items, US city average, not seasonally adjusted, 1982–84=100. August 2026 index 334.980; data updated 11 September 2026. Used as the constant-purchasing-power reference, not a full-year 2026 average.</x:v>
      </x:c>
      <x:c r="F27" s="83"/>
      <x:c r="G27" s="83"/>
      <x:c r="H27" s="83"/>
      <x:c r="I27" s="83"/>
      <x:c r="J27" s="83"/>
      <x:c r="K27" s="83"/>
      <x:c r="L27" s="83"/>
      <x:c r="M27" s="83"/>
    </x:row>
    <x:row r="28" ht="66" customHeight="1">
      <x:c r="A28" s="83" t="str">
        <x:v>S23</x:v>
      </x:c>
      <x:c r="B28" s="87" t="str">
        <x:v>ECB — USD reference exchange rate</x:v>
      </x:c>
      <x:c r="C28" s="87" t="str">
        <x:v>https://www.ecb.europa.eu/stats/policy_and_exchange_rates/euro_reference_exchange_rates/html/eurofxref-graph-usd.en.html</x:v>
      </x:c>
      <x:c r="D28" s="87" t="str">
        <x:v>2026-09-24</x:v>
      </x:c>
      <x:c r="E28" s="87" t="str">
        <x:v>24 September 2026: EUR 1 = USD 1.1367. EUR displays are translations at this single fixed rate, not historical FX or European market valuations.</x:v>
      </x:c>
      <x:c r="F28" s="83"/>
      <x:c r="G28" s="83"/>
      <x:c r="H28" s="83"/>
      <x:c r="I28" s="83"/>
      <x:c r="J28" s="83"/>
      <x:c r="K28" s="83"/>
      <x:c r="L28" s="83"/>
      <x:c r="M28" s="83"/>
    </x:row>
    <x:row r="29" ht="66" customHeight="1">
      <x:c r="A29" s="83" t="str">
        <x:v>S24</x:v>
      </x:c>
      <x:c r="B29" s="87" t="str">
        <x:v>ECB — Netherlands euro conversion</x:v>
      </x:c>
      <x:c r="C29" s="87" t="str">
        <x:v>https://www.ecb.europa.eu/euro/exchange/nl/html/index.en.html</x:v>
      </x:c>
      <x:c r="D29" s="87" t="str">
        <x:v>2026-09-24</x:v>
      </x:c>
      <x:c r="E29" s="87" t="str">
        <x:v>Fixed redenomination: EUR 1 = NLG 2.20371. Nominal redenomination is not inflation adjustment.</x:v>
      </x:c>
      <x:c r="F29" s="83"/>
      <x:c r="G29" s="83"/>
      <x:c r="H29" s="83"/>
      <x:c r="I29" s="83"/>
      <x:c r="J29" s="83"/>
      <x:c r="K29" s="83"/>
      <x:c r="L29" s="83"/>
      <x:c r="M29" s="83"/>
    </x:row>
    <x:row r="30" ht="66" customHeight="1">
      <x:c r="A30" s="83" t="str">
        <x:v>S25</x:v>
      </x:c>
      <x:c r="B30" s="87" t="str">
        <x:v>Bring a Trailer — how fees work</x:v>
      </x:c>
      <x:c r="C30" s="87" t="str">
        <x:v>https://bringatrailer.com/how-bat-works/</x:v>
      </x:c>
      <x:c r="D30" s="87" t="str">
        <x:v>2026-09-24</x:v>
      </x:c>
      <x:c r="E30" s="87" t="str">
        <x:v>Buyer fees are charged on top of the winning bid. No current fee schedule has been retroactively applied to older transactions.</x:v>
      </x:c>
      <x:c r="F30" s="83"/>
      <x:c r="G30" s="83"/>
      <x:c r="H30" s="83"/>
      <x:c r="I30" s="83"/>
      <x:c r="J30" s="83"/>
      <x:c r="K30" s="83"/>
      <x:c r="L30" s="83"/>
      <x:c r="M30" s="83"/>
    </x:row>
    <x:row r="31" ht="66" customHeight="1">
      <x:c r="A31" s="83" t="str">
        <x:v>S26</x:v>
      </x:c>
      <x:c r="B31" s="87" t="str">
        <x:v>BLS — current CPI table</x:v>
      </x:c>
      <x:c r="C31" s="87" t="str">
        <x:v>https://www.bls.gov/news.release/cpi.t01.htm</x:v>
      </x:c>
      <x:c r="D31" s="87" t="str">
        <x:v>2026-09-24</x:v>
      </x:c>
      <x:c r="E31" s="87" t="str">
        <x:v>Cross-check for the latest published CPI. No September–December 2026 values or forecast included.</x:v>
      </x:c>
      <x:c r="F31" s="83"/>
      <x:c r="G31" s="83"/>
      <x:c r="H31" s="83"/>
      <x:c r="I31" s="83"/>
      <x:c r="J31" s="83"/>
      <x:c r="K31" s="83"/>
      <x:c r="L31" s="83"/>
      <x:c r="M31" s="83"/>
    </x:row>
    <x:row r="32" ht="66" customHeight="1">
      <x:c r="A32" s="83" t="str">
        <x:v>S27</x:v>
      </x:c>
      <x:c r="B32" s="87" t="str">
        <x:v>Gooding bidding platform — Amelia 2022 lot 15</x:v>
      </x:c>
      <x:c r="C32" s="87" t="str">
        <x:v>https://bid.goodingco.com/lots/view/1-5IDS0N/1968-porsche-912-soft-window-targa</x:v>
      </x:c>
      <x:c r="D32" s="87" t="str">
        <x:v>2026-09-24</x:v>
      </x:c>
      <x:c r="E32" s="87" t="str">
        <x:v>Bidding-platform amount USD 115,000, versus published result USD 128,800 in S12. The 12% difference illustrates fee-basis reconciliation; only S12 is used as the plotted published result.</x:v>
      </x:c>
      <x:c r="F32" s="83"/>
      <x:c r="G32" s="83"/>
      <x:c r="H32" s="83"/>
      <x:c r="I32" s="83"/>
      <x:c r="J32" s="83"/>
      <x:c r="K32" s="83"/>
      <x:c r="L32" s="83"/>
      <x:c r="M32" s="83"/>
    </x:row>
    <x:row r="33" ht="66" customHeight="1">
      <x:c r="A33" s="83" t="str">
        <x:v>S29</x:v>
      </x:c>
      <x:c r="B33" s="87" t="str">
        <x:v>CLASSIC.COM — 2026 PCARMARKET event cross-check</x:v>
      </x:c>
      <x:c r="C33" s="87" t="str">
        <x:v>https://www.classic.com/m/porsche/911/f-body/swb/912/targa/</x:v>
      </x:c>
      <x:c r="D33" s="87" t="str">
        <x:v>2026-09-24</x:v>
      </x:c>
      <x:c r="E33" s="87" t="str">
        <x:v>Secondary event date cross-check for the project chassis 12870135. Price and description taken from S19.</x:v>
      </x:c>
      <x:c r="F33" s="83"/>
      <x:c r="G33" s="83"/>
      <x:c r="H33" s="83"/>
      <x:c r="I33" s="83"/>
      <x:c r="J33" s="83"/>
      <x:c r="K33" s="83"/>
      <x:c r="L33" s="83"/>
      <x:c r="M33" s="83"/>
    </x:row>
    <x:row r="34" ht="19" customHeight="1">
      <x:c r="A34" s="83"/>
      <x:c r="B34" s="83"/>
      <x:c r="C34" s="83"/>
      <x:c r="D34" s="83"/>
      <x:c r="E34" s="83"/>
      <x:c r="F34" s="83"/>
      <x:c r="G34" s="83"/>
      <x:c r="H34" s="83"/>
      <x:c r="I34" s="83"/>
      <x:c r="J34" s="83"/>
      <x:c r="K34" s="83"/>
      <x:c r="L34" s="83"/>
      <x:c r="M34" s="83"/>
    </x:row>
    <x:row r="35" ht="19" customHeight="1">
      <x:c r="A35" s="83"/>
      <x:c r="B35" s="83"/>
      <x:c r="C35" s="83"/>
      <x:c r="D35" s="83"/>
      <x:c r="E35" s="83"/>
      <x:c r="F35" s="83"/>
      <x:c r="G35" s="83"/>
      <x:c r="H35" s="83"/>
      <x:c r="I35" s="83"/>
      <x:c r="J35" s="83"/>
      <x:c r="K35" s="83"/>
      <x:c r="L35" s="83"/>
      <x:c r="M35" s="83"/>
    </x:row>
    <x:row r="36" ht="19" customHeight="1">
      <x:c r="A36" s="83"/>
      <x:c r="B36" s="83"/>
      <x:c r="C36" s="83"/>
      <x:c r="D36" s="83"/>
      <x:c r="E36" s="83"/>
      <x:c r="F36" s="83"/>
      <x:c r="G36" s="83"/>
      <x:c r="H36" s="83"/>
      <x:c r="I36" s="83"/>
      <x:c r="J36" s="83"/>
      <x:c r="K36" s="83"/>
      <x:c r="L36" s="83"/>
      <x:c r="M36" s="83"/>
    </x:row>
    <x:row r="37" ht="19" customHeight="1">
      <x:c r="A37" s="83"/>
      <x:c r="B37" s="83"/>
      <x:c r="C37" s="83"/>
      <x:c r="D37" s="83"/>
      <x:c r="E37" s="83"/>
      <x:c r="F37" s="83"/>
      <x:c r="G37" s="83"/>
      <x:c r="H37" s="83"/>
      <x:c r="I37" s="83"/>
      <x:c r="J37" s="83"/>
      <x:c r="K37" s="83"/>
      <x:c r="L37" s="83"/>
      <x:c r="M37" s="83"/>
    </x:row>
    <x:row r="38" ht="19" customHeight="1">
      <x:c r="A38" s="83"/>
      <x:c r="B38" s="83"/>
      <x:c r="C38" s="83"/>
      <x:c r="D38" s="83"/>
      <x:c r="E38" s="83"/>
      <x:c r="F38" s="83"/>
      <x:c r="G38" s="83"/>
      <x:c r="H38" s="83"/>
      <x:c r="I38" s="83"/>
      <x:c r="J38" s="83"/>
      <x:c r="K38" s="83"/>
      <x:c r="L38" s="83"/>
      <x:c r="M38" s="83"/>
    </x:row>
    <x:row r="39" ht="19" customHeight="1">
      <x:c r="A39" s="83"/>
      <x:c r="B39" s="83"/>
      <x:c r="C39" s="83"/>
      <x:c r="D39" s="83"/>
      <x:c r="E39" s="83"/>
      <x:c r="F39" s="83"/>
      <x:c r="G39" s="83"/>
      <x:c r="H39" s="83"/>
      <x:c r="I39" s="83"/>
      <x:c r="J39" s="83"/>
      <x:c r="K39" s="83"/>
      <x:c r="L39" s="83"/>
      <x:c r="M39" s="83"/>
    </x:row>
    <x:row r="40" ht="19" customHeight="1">
      <x:c r="A40" s="83"/>
      <x:c r="B40" s="83"/>
      <x:c r="C40" s="83"/>
      <x:c r="D40" s="83"/>
      <x:c r="E40" s="83"/>
      <x:c r="F40" s="83"/>
      <x:c r="G40" s="83"/>
      <x:c r="H40" s="83"/>
      <x:c r="I40" s="83"/>
      <x:c r="J40" s="83"/>
      <x:c r="K40" s="83"/>
      <x:c r="L40" s="83"/>
      <x:c r="M40" s="83"/>
    </x:row>
    <x:row r="41" ht="19" customHeight="1">
      <x:c r="A41" s="83"/>
      <x:c r="B41" s="83"/>
      <x:c r="C41" s="83"/>
      <x:c r="D41" s="83"/>
      <x:c r="E41" s="83"/>
      <x:c r="F41" s="83"/>
      <x:c r="G41" s="83"/>
      <x:c r="H41" s="83"/>
      <x:c r="I41" s="83"/>
      <x:c r="J41" s="83"/>
      <x:c r="K41" s="83"/>
      <x:c r="L41" s="83"/>
      <x:c r="M41" s="83"/>
    </x:row>
    <x:row r="42" ht="19" customHeight="1">
      <x:c r="A42" s="83"/>
      <x:c r="B42" s="83"/>
      <x:c r="C42" s="83"/>
      <x:c r="D42" s="83"/>
      <x:c r="E42" s="83"/>
      <x:c r="F42" s="83"/>
      <x:c r="G42" s="83"/>
      <x:c r="H42" s="83"/>
      <x:c r="I42" s="83"/>
      <x:c r="J42" s="83"/>
      <x:c r="K42" s="83"/>
      <x:c r="L42" s="83"/>
      <x:c r="M42" s="83"/>
    </x:row>
    <x:row r="43" ht="19" customHeight="1">
      <x:c r="A43" s="83"/>
      <x:c r="B43" s="83"/>
      <x:c r="C43" s="83"/>
      <x:c r="D43" s="83"/>
      <x:c r="E43" s="83"/>
      <x:c r="F43" s="83"/>
      <x:c r="G43" s="83"/>
      <x:c r="H43" s="83"/>
      <x:c r="I43" s="83"/>
      <x:c r="J43" s="83"/>
      <x:c r="K43" s="83"/>
      <x:c r="L43" s="83"/>
      <x:c r="M43" s="83"/>
    </x:row>
    <x:row r="44" ht="19" customHeight="1">
      <x:c r="A44" s="83"/>
      <x:c r="B44" s="83"/>
      <x:c r="C44" s="83"/>
      <x:c r="D44" s="83"/>
      <x:c r="E44" s="83"/>
      <x:c r="F44" s="83"/>
      <x:c r="G44" s="83"/>
      <x:c r="H44" s="83"/>
      <x:c r="I44" s="83"/>
      <x:c r="J44" s="83"/>
      <x:c r="K44" s="83"/>
      <x:c r="L44" s="83"/>
      <x:c r="M44" s="83"/>
    </x:row>
    <x:row r="45" ht="19" customHeight="1">
      <x:c r="A45" s="83"/>
      <x:c r="B45" s="83"/>
      <x:c r="C45" s="83"/>
      <x:c r="D45" s="83"/>
      <x:c r="E45" s="83"/>
      <x:c r="F45" s="83"/>
      <x:c r="G45" s="83"/>
      <x:c r="H45" s="83"/>
      <x:c r="I45" s="83"/>
      <x:c r="J45" s="83"/>
      <x:c r="K45" s="83"/>
      <x:c r="L45" s="83"/>
      <x:c r="M45" s="83"/>
    </x:row>
    <x:row r="46" ht="19" customHeight="1">
      <x:c r="A46" s="83"/>
      <x:c r="B46" s="83"/>
      <x:c r="C46" s="83"/>
      <x:c r="D46" s="83"/>
      <x:c r="E46" s="83"/>
      <x:c r="F46" s="83"/>
      <x:c r="G46" s="83"/>
      <x:c r="H46" s="83"/>
      <x:c r="I46" s="83"/>
      <x:c r="J46" s="83"/>
      <x:c r="K46" s="83"/>
      <x:c r="L46" s="83"/>
      <x:c r="M46" s="83"/>
    </x:row>
    <x:row r="47" ht="19" customHeight="1">
      <x:c r="A47" s="83"/>
      <x:c r="B47" s="83"/>
      <x:c r="C47" s="83"/>
      <x:c r="D47" s="83"/>
      <x:c r="E47" s="83"/>
      <x:c r="F47" s="83"/>
      <x:c r="G47" s="83"/>
      <x:c r="H47" s="83"/>
      <x:c r="I47" s="83"/>
      <x:c r="J47" s="83"/>
      <x:c r="K47" s="83"/>
      <x:c r="L47" s="83"/>
      <x:c r="M47" s="83"/>
    </x:row>
    <x:row r="48" ht="19" customHeight="1">
      <x:c r="A48" s="83"/>
      <x:c r="B48" s="83"/>
      <x:c r="C48" s="83"/>
      <x:c r="D48" s="83"/>
      <x:c r="E48" s="83"/>
      <x:c r="F48" s="83"/>
      <x:c r="G48" s="83"/>
      <x:c r="H48" s="83"/>
      <x:c r="I48" s="83"/>
      <x:c r="J48" s="83"/>
      <x:c r="K48" s="83"/>
      <x:c r="L48" s="83"/>
      <x:c r="M48" s="83"/>
    </x:row>
    <x:row r="49" ht="19" customHeight="1">
      <x:c r="A49" s="83"/>
      <x:c r="B49" s="83"/>
      <x:c r="C49" s="83"/>
      <x:c r="D49" s="83"/>
      <x:c r="E49" s="83"/>
      <x:c r="F49" s="83"/>
      <x:c r="G49" s="83"/>
      <x:c r="H49" s="83"/>
      <x:c r="I49" s="83"/>
      <x:c r="J49" s="83"/>
      <x:c r="K49" s="83"/>
      <x:c r="L49" s="83"/>
      <x:c r="M49" s="83"/>
    </x:row>
    <x:row r="50" ht="19" customHeight="1">
      <x:c r="A50" s="83"/>
      <x:c r="B50" s="83"/>
      <x:c r="C50" s="83"/>
      <x:c r="D50" s="83"/>
      <x:c r="E50" s="83"/>
      <x:c r="F50" s="83"/>
      <x:c r="G50" s="83"/>
      <x:c r="H50" s="83"/>
      <x:c r="I50" s="83"/>
      <x:c r="J50" s="83"/>
      <x:c r="K50" s="83"/>
      <x:c r="L50" s="83"/>
      <x:c r="M50" s="83"/>
    </x:row>
    <x:row r="51" ht="19" customHeight="1">
      <x:c r="A51" s="83"/>
      <x:c r="B51" s="83"/>
      <x:c r="C51" s="83"/>
      <x:c r="D51" s="83"/>
      <x:c r="E51" s="83"/>
      <x:c r="F51" s="83"/>
      <x:c r="G51" s="83"/>
      <x:c r="H51" s="83"/>
      <x:c r="I51" s="83"/>
      <x:c r="J51" s="83"/>
      <x:c r="K51" s="83"/>
      <x:c r="L51" s="83"/>
      <x:c r="M51" s="83"/>
    </x:row>
    <x:row r="52" ht="19" customHeight="1">
      <x:c r="A52" s="83"/>
      <x:c r="B52" s="83"/>
      <x:c r="C52" s="83"/>
      <x:c r="D52" s="83"/>
      <x:c r="E52" s="83"/>
      <x:c r="F52" s="83"/>
      <x:c r="G52" s="83"/>
      <x:c r="H52" s="83"/>
      <x:c r="I52" s="83"/>
      <x:c r="J52" s="83"/>
      <x:c r="K52" s="83"/>
      <x:c r="L52" s="83"/>
      <x:c r="M52" s="83"/>
    </x:row>
    <x:row r="53" ht="19" customHeight="1">
      <x:c r="A53" s="83"/>
      <x:c r="B53" s="83"/>
      <x:c r="C53" s="83"/>
      <x:c r="D53" s="83"/>
      <x:c r="E53" s="83"/>
      <x:c r="F53" s="83"/>
      <x:c r="G53" s="83"/>
      <x:c r="H53" s="83"/>
      <x:c r="I53" s="83"/>
      <x:c r="J53" s="83"/>
      <x:c r="K53" s="83"/>
      <x:c r="L53" s="83"/>
      <x:c r="M53" s="83"/>
    </x:row>
    <x:row r="54" ht="19" customHeight="1">
      <x:c r="A54" s="83"/>
      <x:c r="B54" s="83"/>
      <x:c r="C54" s="83"/>
      <x:c r="D54" s="83"/>
      <x:c r="E54" s="83"/>
      <x:c r="F54" s="83"/>
      <x:c r="G54" s="83"/>
      <x:c r="H54" s="83"/>
      <x:c r="I54" s="83"/>
      <x:c r="J54" s="83"/>
      <x:c r="K54" s="83"/>
      <x:c r="L54" s="83"/>
      <x:c r="M54" s="83"/>
    </x:row>
    <x:row r="55" ht="19" customHeight="1">
      <x:c r="A55" s="83"/>
      <x:c r="B55" s="83"/>
      <x:c r="C55" s="83"/>
      <x:c r="D55" s="83"/>
      <x:c r="E55" s="83"/>
      <x:c r="F55" s="83"/>
      <x:c r="G55" s="83"/>
      <x:c r="H55" s="83"/>
      <x:c r="I55" s="83"/>
      <x:c r="J55" s="83"/>
      <x:c r="K55" s="83"/>
      <x:c r="L55" s="83"/>
      <x:c r="M55" s="83"/>
    </x:row>
    <x:row r="56" ht="19" customHeight="1">
      <x:c r="A56" s="83"/>
      <x:c r="B56" s="83"/>
      <x:c r="C56" s="83"/>
      <x:c r="D56" s="83"/>
      <x:c r="E56" s="83"/>
      <x:c r="F56" s="83"/>
      <x:c r="G56" s="83"/>
      <x:c r="H56" s="83"/>
      <x:c r="I56" s="83"/>
      <x:c r="J56" s="83"/>
      <x:c r="K56" s="83"/>
      <x:c r="L56" s="83"/>
      <x:c r="M56" s="83"/>
    </x:row>
    <x:row r="57" ht="19" customHeight="1">
      <x:c r="A57" s="83"/>
      <x:c r="B57" s="83"/>
      <x:c r="C57" s="83"/>
      <x:c r="D57" s="83"/>
      <x:c r="E57" s="83"/>
      <x:c r="F57" s="83"/>
      <x:c r="G57" s="83"/>
      <x:c r="H57" s="83"/>
      <x:c r="I57" s="83"/>
      <x:c r="J57" s="83"/>
      <x:c r="K57" s="83"/>
      <x:c r="L57" s="83"/>
      <x:c r="M57" s="83"/>
    </x:row>
    <x:row r="58" ht="19" customHeight="1">
      <x:c r="A58" s="83"/>
      <x:c r="B58" s="83"/>
      <x:c r="C58" s="83"/>
      <x:c r="D58" s="83"/>
      <x:c r="E58" s="83"/>
      <x:c r="F58" s="83"/>
      <x:c r="G58" s="83"/>
      <x:c r="H58" s="83"/>
      <x:c r="I58" s="83"/>
      <x:c r="J58" s="83"/>
      <x:c r="K58" s="83"/>
      <x:c r="L58" s="83"/>
      <x:c r="M58" s="83"/>
    </x:row>
    <x:row r="59" ht="19" customHeight="1">
      <x:c r="A59" s="83"/>
      <x:c r="B59" s="83"/>
      <x:c r="C59" s="83"/>
      <x:c r="D59" s="83"/>
      <x:c r="E59" s="83"/>
      <x:c r="F59" s="83"/>
      <x:c r="G59" s="83"/>
      <x:c r="H59" s="83"/>
      <x:c r="I59" s="83"/>
      <x:c r="J59" s="83"/>
      <x:c r="K59" s="83"/>
      <x:c r="L59" s="83"/>
      <x:c r="M59" s="83"/>
    </x:row>
    <x:row r="60" ht="19" customHeight="1">
      <x:c r="A60" s="83"/>
      <x:c r="B60" s="83"/>
      <x:c r="C60" s="83"/>
      <x:c r="D60" s="83"/>
      <x:c r="E60" s="83"/>
      <x:c r="F60" s="83"/>
      <x:c r="G60" s="83"/>
      <x:c r="H60" s="83"/>
      <x:c r="I60" s="83"/>
      <x:c r="J60" s="83"/>
      <x:c r="K60" s="83"/>
      <x:c r="L60" s="83"/>
      <x:c r="M60" s="83"/>
    </x:row>
    <x:row r="61" ht="19" customHeight="1">
      <x:c r="A61" s="83"/>
      <x:c r="B61" s="83"/>
      <x:c r="C61" s="83"/>
      <x:c r="D61" s="83"/>
      <x:c r="E61" s="83"/>
      <x:c r="F61" s="83"/>
      <x:c r="G61" s="83"/>
      <x:c r="H61" s="83"/>
      <x:c r="I61" s="83"/>
      <x:c r="J61" s="83"/>
      <x:c r="K61" s="83"/>
      <x:c r="L61" s="83"/>
      <x:c r="M61" s="83"/>
    </x:row>
    <x:row r="62" ht="19" customHeight="1">
      <x:c r="A62" s="83"/>
      <x:c r="B62" s="83"/>
      <x:c r="C62" s="83"/>
      <x:c r="D62" s="83"/>
      <x:c r="E62" s="83"/>
      <x:c r="F62" s="83"/>
      <x:c r="G62" s="83"/>
      <x:c r="H62" s="83"/>
      <x:c r="I62" s="83"/>
      <x:c r="J62" s="83"/>
      <x:c r="K62" s="83"/>
      <x:c r="L62" s="83"/>
      <x:c r="M62" s="83"/>
    </x:row>
    <x:row r="63" ht="19" customHeight="1">
      <x:c r="A63" s="83"/>
      <x:c r="B63" s="83"/>
      <x:c r="C63" s="83"/>
      <x:c r="D63" s="83"/>
      <x:c r="E63" s="83"/>
      <x:c r="F63" s="83"/>
      <x:c r="G63" s="83"/>
      <x:c r="H63" s="83"/>
      <x:c r="I63" s="83"/>
      <x:c r="J63" s="83"/>
      <x:c r="K63" s="83"/>
      <x:c r="L63" s="83"/>
      <x:c r="M63" s="83"/>
    </x:row>
    <x:row r="64" ht="19" customHeight="1">
      <x:c r="A64" s="83"/>
      <x:c r="B64" s="83"/>
      <x:c r="C64" s="83"/>
      <x:c r="D64" s="83"/>
      <x:c r="E64" s="83"/>
      <x:c r="F64" s="83"/>
      <x:c r="G64" s="83"/>
      <x:c r="H64" s="83"/>
      <x:c r="I64" s="83"/>
      <x:c r="J64" s="83"/>
      <x:c r="K64" s="83"/>
      <x:c r="L64" s="83"/>
      <x:c r="M64" s="83"/>
    </x:row>
    <x:row r="65" ht="19" customHeight="1">
      <x:c r="A65" s="83"/>
      <x:c r="B65" s="83"/>
      <x:c r="C65" s="83"/>
      <x:c r="D65" s="83"/>
      <x:c r="E65" s="83"/>
      <x:c r="F65" s="83"/>
      <x:c r="G65" s="83"/>
      <x:c r="H65" s="83"/>
      <x:c r="I65" s="83"/>
      <x:c r="J65" s="83"/>
      <x:c r="K65" s="83"/>
      <x:c r="L65" s="83"/>
      <x:c r="M65" s="83"/>
    </x:row>
    <x:row r="66" ht="19" customHeight="1">
      <x:c r="A66" s="83"/>
      <x:c r="B66" s="83"/>
      <x:c r="C66" s="83"/>
      <x:c r="D66" s="83"/>
      <x:c r="E66" s="83"/>
      <x:c r="F66" s="83"/>
      <x:c r="G66" s="83"/>
      <x:c r="H66" s="83"/>
      <x:c r="I66" s="83"/>
      <x:c r="J66" s="83"/>
      <x:c r="K66" s="83"/>
      <x:c r="L66" s="83"/>
      <x:c r="M66" s="83"/>
    </x:row>
    <x:row r="67" ht="19" customHeight="1">
      <x:c r="A67" s="83"/>
      <x:c r="B67" s="83"/>
      <x:c r="C67" s="83"/>
      <x:c r="D67" s="83"/>
      <x:c r="E67" s="83"/>
      <x:c r="F67" s="83"/>
      <x:c r="G67" s="83"/>
      <x:c r="H67" s="83"/>
      <x:c r="I67" s="83"/>
      <x:c r="J67" s="83"/>
      <x:c r="K67" s="83"/>
      <x:c r="L67" s="83"/>
      <x:c r="M67" s="83"/>
    </x:row>
    <x:row r="68" ht="19" customHeight="1">
      <x:c r="A68" s="83"/>
      <x:c r="B68" s="83"/>
      <x:c r="C68" s="83"/>
      <x:c r="D68" s="83"/>
      <x:c r="E68" s="83"/>
      <x:c r="F68" s="83"/>
      <x:c r="G68" s="83"/>
      <x:c r="H68" s="83"/>
      <x:c r="I68" s="83"/>
      <x:c r="J68" s="83"/>
      <x:c r="K68" s="83"/>
      <x:c r="L68" s="83"/>
      <x:c r="M68" s="83"/>
    </x:row>
    <x:row r="69" ht="19" customHeight="1">
      <x:c r="A69" s="83"/>
      <x:c r="B69" s="83"/>
      <x:c r="C69" s="83"/>
      <x:c r="D69" s="83"/>
      <x:c r="E69" s="83"/>
      <x:c r="F69" s="83"/>
      <x:c r="G69" s="83"/>
      <x:c r="H69" s="83"/>
      <x:c r="I69" s="83"/>
      <x:c r="J69" s="83"/>
      <x:c r="K69" s="83"/>
      <x:c r="L69" s="83"/>
      <x:c r="M69" s="83"/>
    </x:row>
    <x:row r="70" ht="19" customHeight="1">
      <x:c r="A70" s="83"/>
      <x:c r="B70" s="83"/>
      <x:c r="C70" s="83"/>
      <x:c r="D70" s="83"/>
      <x:c r="E70" s="83"/>
      <x:c r="F70" s="83"/>
      <x:c r="G70" s="83"/>
      <x:c r="H70" s="83"/>
      <x:c r="I70" s="83"/>
      <x:c r="J70" s="83"/>
      <x:c r="K70" s="83"/>
      <x:c r="L70" s="83"/>
      <x:c r="M70" s="83"/>
    </x:row>
    <x:row r="71" ht="19" customHeight="1">
      <x:c r="A71" s="83"/>
      <x:c r="B71" s="83"/>
      <x:c r="C71" s="83"/>
      <x:c r="D71" s="83"/>
      <x:c r="E71" s="83"/>
      <x:c r="F71" s="83"/>
      <x:c r="G71" s="83"/>
      <x:c r="H71" s="83"/>
      <x:c r="I71" s="83"/>
      <x:c r="J71" s="83"/>
      <x:c r="K71" s="83"/>
      <x:c r="L71" s="83"/>
      <x:c r="M71" s="83"/>
    </x:row>
    <x:row r="72" ht="19" customHeight="1">
      <x:c r="A72" s="83"/>
      <x:c r="B72" s="83"/>
      <x:c r="C72" s="83"/>
      <x:c r="D72" s="83"/>
      <x:c r="E72" s="83"/>
      <x:c r="F72" s="83"/>
      <x:c r="G72" s="83"/>
      <x:c r="H72" s="83"/>
      <x:c r="I72" s="83"/>
      <x:c r="J72" s="83"/>
      <x:c r="K72" s="83"/>
      <x:c r="L72" s="83"/>
      <x:c r="M72" s="83"/>
    </x:row>
    <x:row r="73" ht="19" customHeight="1">
      <x:c r="A73" s="83"/>
      <x:c r="B73" s="83"/>
      <x:c r="C73" s="83"/>
      <x:c r="D73" s="83"/>
      <x:c r="E73" s="83"/>
      <x:c r="F73" s="83"/>
      <x:c r="G73" s="83"/>
      <x:c r="H73" s="83"/>
      <x:c r="I73" s="83"/>
      <x:c r="J73" s="83"/>
      <x:c r="K73" s="83"/>
      <x:c r="L73" s="83"/>
      <x:c r="M73" s="83"/>
    </x:row>
    <x:row r="74" ht="19" customHeight="1">
      <x:c r="A74" s="83"/>
      <x:c r="B74" s="83"/>
      <x:c r="C74" s="83"/>
      <x:c r="D74" s="83"/>
      <x:c r="E74" s="83"/>
      <x:c r="F74" s="83"/>
      <x:c r="G74" s="83"/>
      <x:c r="H74" s="83"/>
      <x:c r="I74" s="83"/>
      <x:c r="J74" s="83"/>
      <x:c r="K74" s="83"/>
      <x:c r="L74" s="83"/>
      <x:c r="M74" s="83"/>
    </x:row>
    <x:row r="75" ht="19" customHeight="1">
      <x:c r="A75" s="83"/>
      <x:c r="B75" s="83"/>
      <x:c r="C75" s="83"/>
      <x:c r="D75" s="83"/>
      <x:c r="E75" s="83"/>
      <x:c r="F75" s="83"/>
      <x:c r="G75" s="83"/>
      <x:c r="H75" s="83"/>
      <x:c r="I75" s="83"/>
      <x:c r="J75" s="83"/>
      <x:c r="K75" s="83"/>
      <x:c r="L75" s="83"/>
      <x:c r="M75" s="83"/>
    </x:row>
    <x:row r="76" ht="19" customHeight="1">
      <x:c r="A76" s="83"/>
      <x:c r="B76" s="83"/>
      <x:c r="C76" s="83"/>
      <x:c r="D76" s="83"/>
      <x:c r="E76" s="83"/>
      <x:c r="F76" s="83"/>
      <x:c r="G76" s="83"/>
      <x:c r="H76" s="83"/>
      <x:c r="I76" s="83"/>
      <x:c r="J76" s="83"/>
      <x:c r="K76" s="83"/>
      <x:c r="L76" s="83"/>
      <x:c r="M76" s="83"/>
    </x:row>
    <x:row r="77" ht="19" customHeight="1">
      <x:c r="A77" s="83"/>
      <x:c r="B77" s="83"/>
      <x:c r="C77" s="83"/>
      <x:c r="D77" s="83"/>
      <x:c r="E77" s="83"/>
      <x:c r="F77" s="83"/>
      <x:c r="G77" s="83"/>
      <x:c r="H77" s="83"/>
      <x:c r="I77" s="83"/>
      <x:c r="J77" s="83"/>
      <x:c r="K77" s="83"/>
      <x:c r="L77" s="83"/>
      <x:c r="M77" s="83"/>
    </x:row>
    <x:row r="78" ht="19" customHeight="1">
      <x:c r="A78" s="83"/>
      <x:c r="B78" s="83"/>
      <x:c r="C78" s="83"/>
      <x:c r="D78" s="83"/>
      <x:c r="E78" s="83"/>
      <x:c r="F78" s="83"/>
      <x:c r="G78" s="83"/>
      <x:c r="H78" s="83"/>
      <x:c r="I78" s="83"/>
      <x:c r="J78" s="83"/>
      <x:c r="K78" s="83"/>
      <x:c r="L78" s="83"/>
      <x:c r="M78" s="83"/>
    </x:row>
    <x:row r="79" ht="19" customHeight="1">
      <x:c r="A79" s="83"/>
      <x:c r="B79" s="83"/>
      <x:c r="C79" s="83"/>
      <x:c r="D79" s="83"/>
      <x:c r="E79" s="83"/>
      <x:c r="F79" s="83"/>
      <x:c r="G79" s="83"/>
      <x:c r="H79" s="83"/>
      <x:c r="I79" s="83"/>
      <x:c r="J79" s="83"/>
      <x:c r="K79" s="83"/>
      <x:c r="L79" s="83"/>
      <x:c r="M79" s="83"/>
    </x:row>
    <x:row r="80" ht="19" customHeight="1">
      <x:c r="A80" s="83"/>
      <x:c r="B80" s="83"/>
      <x:c r="C80" s="83"/>
      <x:c r="D80" s="83"/>
      <x:c r="E80" s="83"/>
      <x:c r="F80" s="83"/>
      <x:c r="G80" s="83"/>
      <x:c r="H80" s="83"/>
      <x:c r="I80" s="83"/>
      <x:c r="J80" s="83"/>
      <x:c r="K80" s="83"/>
      <x:c r="L80" s="83"/>
      <x:c r="M80" s="83"/>
    </x:row>
    <x:row r="81" ht="19" customHeight="1">
      <x:c r="A81" s="83"/>
      <x:c r="B81" s="83"/>
      <x:c r="C81" s="83"/>
      <x:c r="D81" s="83"/>
      <x:c r="E81" s="83"/>
      <x:c r="F81" s="83"/>
      <x:c r="G81" s="83"/>
      <x:c r="H81" s="83"/>
      <x:c r="I81" s="83"/>
      <x:c r="J81" s="83"/>
      <x:c r="K81" s="83"/>
      <x:c r="L81" s="83"/>
      <x:c r="M81" s="83"/>
    </x:row>
    <x:row r="82" ht="19" customHeight="1">
      <x:c r="A82" s="83"/>
      <x:c r="B82" s="83"/>
      <x:c r="C82" s="83"/>
      <x:c r="D82" s="83"/>
      <x:c r="E82" s="83"/>
      <x:c r="F82" s="83"/>
      <x:c r="G82" s="83"/>
      <x:c r="H82" s="83"/>
      <x:c r="I82" s="83"/>
      <x:c r="J82" s="83"/>
      <x:c r="K82" s="83"/>
      <x:c r="L82" s="83"/>
      <x:c r="M82" s="83"/>
    </x:row>
    <x:row r="83" ht="19" customHeight="1">
      <x:c r="A83" s="83"/>
      <x:c r="B83" s="83"/>
      <x:c r="C83" s="83"/>
      <x:c r="D83" s="83"/>
      <x:c r="E83" s="83"/>
      <x:c r="F83" s="83"/>
      <x:c r="G83" s="83"/>
      <x:c r="H83" s="83"/>
      <x:c r="I83" s="83"/>
      <x:c r="J83" s="83"/>
      <x:c r="K83" s="83"/>
      <x:c r="L83" s="83"/>
      <x:c r="M83" s="83"/>
    </x:row>
    <x:row r="84" ht="19" customHeight="1">
      <x:c r="A84" s="83"/>
      <x:c r="B84" s="83"/>
      <x:c r="C84" s="83"/>
      <x:c r="D84" s="83"/>
      <x:c r="E84" s="83"/>
      <x:c r="F84" s="83"/>
      <x:c r="G84" s="83"/>
      <x:c r="H84" s="83"/>
      <x:c r="I84" s="83"/>
      <x:c r="J84" s="83"/>
      <x:c r="K84" s="83"/>
      <x:c r="L84" s="83"/>
      <x:c r="M84" s="83"/>
    </x:row>
    <x:row r="85" ht="19" customHeight="1">
      <x:c r="A85" s="83"/>
      <x:c r="B85" s="83"/>
      <x:c r="C85" s="83"/>
      <x:c r="D85" s="83"/>
      <x:c r="E85" s="83"/>
      <x:c r="F85" s="83"/>
      <x:c r="G85" s="83"/>
      <x:c r="H85" s="83"/>
      <x:c r="I85" s="83"/>
      <x:c r="J85" s="83"/>
      <x:c r="K85" s="83"/>
      <x:c r="L85" s="83"/>
      <x:c r="M85" s="83"/>
    </x:row>
    <x:row r="86" ht="19" customHeight="1">
      <x:c r="A86" s="83"/>
      <x:c r="B86" s="83"/>
      <x:c r="C86" s="83"/>
      <x:c r="D86" s="83"/>
      <x:c r="E86" s="83"/>
      <x:c r="F86" s="83"/>
      <x:c r="G86" s="83"/>
      <x:c r="H86" s="83"/>
      <x:c r="I86" s="83"/>
      <x:c r="J86" s="83"/>
      <x:c r="K86" s="83"/>
      <x:c r="L86" s="83"/>
      <x:c r="M86" s="83"/>
    </x:row>
    <x:row r="87" ht="19" customHeight="1">
      <x:c r="A87" s="83"/>
      <x:c r="B87" s="83"/>
      <x:c r="C87" s="83"/>
      <x:c r="D87" s="83"/>
      <x:c r="E87" s="83"/>
      <x:c r="F87" s="83"/>
      <x:c r="G87" s="83"/>
      <x:c r="H87" s="83"/>
      <x:c r="I87" s="83"/>
      <x:c r="J87" s="83"/>
      <x:c r="K87" s="83"/>
      <x:c r="L87" s="83"/>
      <x:c r="M87" s="83"/>
    </x:row>
    <x:row r="88" ht="19" customHeight="1">
      <x:c r="A88" s="83"/>
      <x:c r="B88" s="83"/>
      <x:c r="C88" s="83"/>
      <x:c r="D88" s="83"/>
      <x:c r="E88" s="83"/>
      <x:c r="F88" s="83"/>
      <x:c r="G88" s="83"/>
      <x:c r="H88" s="83"/>
      <x:c r="I88" s="83"/>
      <x:c r="J88" s="83"/>
      <x:c r="K88" s="83"/>
      <x:c r="L88" s="83"/>
      <x:c r="M88" s="83"/>
    </x:row>
    <x:row r="89" ht="19" customHeight="1">
      <x:c r="A89" s="83"/>
      <x:c r="B89" s="83"/>
      <x:c r="C89" s="83"/>
      <x:c r="D89" s="83"/>
      <x:c r="E89" s="83"/>
      <x:c r="F89" s="83"/>
      <x:c r="G89" s="83"/>
      <x:c r="H89" s="83"/>
      <x:c r="I89" s="83"/>
      <x:c r="J89" s="83"/>
      <x:c r="K89" s="83"/>
      <x:c r="L89" s="83"/>
      <x:c r="M89" s="83"/>
    </x:row>
    <x:row r="90" ht="19" customHeight="1">
      <x:c r="A90" s="83"/>
      <x:c r="B90" s="83"/>
      <x:c r="C90" s="83"/>
      <x:c r="D90" s="83"/>
      <x:c r="E90" s="83"/>
      <x:c r="F90" s="83"/>
      <x:c r="G90" s="83"/>
      <x:c r="H90" s="83"/>
      <x:c r="I90" s="83"/>
      <x:c r="J90" s="83"/>
      <x:c r="K90" s="83"/>
      <x:c r="L90" s="83"/>
      <x:c r="M90" s="83"/>
    </x:row>
  </x:sheetData>
  <x:mergeCells>
    <x:mergeCell ref="A1:E2"/>
    <x:mergeCell ref="A3:E3"/>
  </x:mergeCells>
  <x:pageMargins left="0.7" right="0.7" top="0.75" bottom="0.75" header="0.3" footer="0.3"/>
</x:worksheet>
</file>